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set\Documents\"/>
    </mc:Choice>
  </mc:AlternateContent>
  <xr:revisionPtr revIDLastSave="0" documentId="8_{D50B5525-2452-4D49-9997-9E8452B163A1}" xr6:coauthVersionLast="47" xr6:coauthVersionMax="47" xr10:uidLastSave="{00000000-0000-0000-0000-000000000000}"/>
  <bookViews>
    <workbookView xWindow="-108" yWindow="-108" windowWidth="23256" windowHeight="12456" firstSheet="1" activeTab="7" xr2:uid="{4B9D1ACB-59A0-4CD2-9EAF-7A64EF56973C}"/>
  </bookViews>
  <sheets>
    <sheet name="Start up cost" sheetId="1" r:id="rId1"/>
    <sheet name="Income year 1" sheetId="2" r:id="rId2"/>
    <sheet name="Income year 2" sheetId="3" r:id="rId3"/>
    <sheet name="Income year 3" sheetId="4" r:id="rId4"/>
    <sheet name="Cashflow 1" sheetId="5" r:id="rId5"/>
    <sheet name="Cashflow 2" sheetId="6" r:id="rId6"/>
    <sheet name="Cashflow 3" sheetId="7" r:id="rId7"/>
    <sheet name="Balance sheet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8" l="1"/>
  <c r="B20" i="8"/>
  <c r="B19" i="8"/>
  <c r="B18" i="8"/>
  <c r="B12" i="8"/>
  <c r="B10" i="8"/>
  <c r="B7" i="8"/>
  <c r="B6" i="8"/>
  <c r="B5" i="8"/>
  <c r="B19" i="7"/>
  <c r="B19" i="4"/>
  <c r="C19" i="4"/>
  <c r="D19" i="4"/>
  <c r="E19" i="4"/>
  <c r="F19" i="4"/>
  <c r="G19" i="4"/>
  <c r="I19" i="4"/>
  <c r="H19" i="4"/>
  <c r="J19" i="4"/>
  <c r="K19" i="4"/>
  <c r="L19" i="4"/>
  <c r="M19" i="4"/>
  <c r="B19" i="6"/>
  <c r="B19" i="5"/>
  <c r="N4" i="4"/>
  <c r="B9" i="6"/>
  <c r="B12" i="6"/>
  <c r="N9" i="5"/>
  <c r="B12" i="5"/>
  <c r="B9" i="4"/>
  <c r="C9" i="4"/>
  <c r="D9" i="4"/>
  <c r="E9" i="4"/>
  <c r="F9" i="4"/>
  <c r="G9" i="4"/>
  <c r="H9" i="4"/>
  <c r="I9" i="4"/>
  <c r="J9" i="4"/>
  <c r="K9" i="4"/>
  <c r="L9" i="4"/>
  <c r="M9" i="4"/>
  <c r="B9" i="5"/>
  <c r="B12" i="7"/>
  <c r="N5" i="5"/>
  <c r="N6" i="5"/>
  <c r="N10" i="5"/>
  <c r="N11" i="5"/>
  <c r="N12" i="5"/>
  <c r="N13" i="5"/>
  <c r="N14" i="5"/>
  <c r="N15" i="5"/>
  <c r="N16" i="5"/>
  <c r="N21" i="5"/>
  <c r="N4" i="5"/>
  <c r="N10" i="7"/>
  <c r="N11" i="7"/>
  <c r="N12" i="7"/>
  <c r="N13" i="7"/>
  <c r="N14" i="7"/>
  <c r="N15" i="7"/>
  <c r="N16" i="7"/>
  <c r="N21" i="7"/>
  <c r="N5" i="6"/>
  <c r="N6" i="6"/>
  <c r="N7" i="6"/>
  <c r="N8" i="6"/>
  <c r="N9" i="6"/>
  <c r="N10" i="6"/>
  <c r="N11" i="6"/>
  <c r="N12" i="6"/>
  <c r="N13" i="6"/>
  <c r="N14" i="6"/>
  <c r="N15" i="6"/>
  <c r="N16" i="6"/>
  <c r="N21" i="6"/>
  <c r="N4" i="6"/>
  <c r="N6" i="7"/>
  <c r="N4" i="7"/>
  <c r="E17" i="6"/>
  <c r="G17" i="6"/>
  <c r="H17" i="6"/>
  <c r="I17" i="6"/>
  <c r="J17" i="6"/>
  <c r="K17" i="6"/>
  <c r="L17" i="6"/>
  <c r="M17" i="6"/>
  <c r="B17" i="6"/>
  <c r="K17" i="5"/>
  <c r="B17" i="5"/>
  <c r="C6" i="5"/>
  <c r="D6" i="5"/>
  <c r="E6" i="5"/>
  <c r="F6" i="5"/>
  <c r="G6" i="5"/>
  <c r="H6" i="5"/>
  <c r="I6" i="5"/>
  <c r="J6" i="5"/>
  <c r="K6" i="5"/>
  <c r="L6" i="5"/>
  <c r="M6" i="5"/>
  <c r="B6" i="5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4" i="2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4" i="3"/>
  <c r="N10" i="4"/>
  <c r="N11" i="4"/>
  <c r="N12" i="4"/>
  <c r="N13" i="4"/>
  <c r="N14" i="4"/>
  <c r="N15" i="4"/>
  <c r="N21" i="4"/>
  <c r="N6" i="4"/>
  <c r="C9" i="2"/>
  <c r="D9" i="2"/>
  <c r="D17" i="2" s="1"/>
  <c r="E9" i="2"/>
  <c r="E17" i="2" s="1"/>
  <c r="F9" i="2"/>
  <c r="G9" i="2"/>
  <c r="G17" i="2" s="1"/>
  <c r="H9" i="2"/>
  <c r="H17" i="2" s="1"/>
  <c r="I9" i="2"/>
  <c r="I17" i="2" s="1"/>
  <c r="J9" i="2"/>
  <c r="J17" i="2" s="1"/>
  <c r="K9" i="2"/>
  <c r="K17" i="2" s="1"/>
  <c r="L9" i="2"/>
  <c r="L17" i="2" s="1"/>
  <c r="M9" i="2"/>
  <c r="M17" i="2" s="1"/>
  <c r="B9" i="2"/>
  <c r="B17" i="2" s="1"/>
  <c r="M9" i="3"/>
  <c r="L9" i="3"/>
  <c r="L17" i="3" s="1"/>
  <c r="K9" i="3"/>
  <c r="K17" i="3" s="1"/>
  <c r="J9" i="3"/>
  <c r="J17" i="3" s="1"/>
  <c r="I9" i="3"/>
  <c r="I17" i="3" s="1"/>
  <c r="H9" i="3"/>
  <c r="H17" i="3" s="1"/>
  <c r="G9" i="3"/>
  <c r="G17" i="3" s="1"/>
  <c r="F9" i="3"/>
  <c r="F17" i="3" s="1"/>
  <c r="E9" i="3"/>
  <c r="E17" i="3" s="1"/>
  <c r="D9" i="3"/>
  <c r="D17" i="3" s="1"/>
  <c r="C9" i="3"/>
  <c r="C17" i="3" s="1"/>
  <c r="B9" i="3"/>
  <c r="B17" i="3" s="1"/>
  <c r="M17" i="3"/>
  <c r="C17" i="2"/>
  <c r="F17" i="2"/>
  <c r="F17" i="7"/>
  <c r="G17" i="7"/>
  <c r="H17" i="7"/>
  <c r="I17" i="7"/>
  <c r="F17" i="5"/>
  <c r="G17" i="5"/>
  <c r="H17" i="5"/>
  <c r="I17" i="5"/>
  <c r="J17" i="5"/>
  <c r="L17" i="5"/>
  <c r="M17" i="5"/>
  <c r="E17" i="5"/>
  <c r="D17" i="5"/>
  <c r="C17" i="5"/>
  <c r="Q4" i="7"/>
  <c r="C17" i="7" s="1"/>
  <c r="C17" i="6"/>
  <c r="F17" i="6"/>
  <c r="D17" i="6"/>
  <c r="Q6" i="6"/>
  <c r="Q6" i="5"/>
  <c r="Q6" i="2"/>
  <c r="Q6" i="3"/>
  <c r="Q4" i="4"/>
  <c r="C17" i="4" s="1"/>
  <c r="N17" i="6" l="1"/>
  <c r="N17" i="5"/>
  <c r="E17" i="7"/>
  <c r="D17" i="7"/>
  <c r="Q7" i="5"/>
  <c r="Q8" i="5" s="1"/>
  <c r="Q6" i="4"/>
  <c r="F17" i="4"/>
  <c r="G17" i="4"/>
  <c r="E17" i="4"/>
  <c r="Q7" i="3"/>
  <c r="Q8" i="3" s="1"/>
  <c r="Q7" i="2"/>
  <c r="Q8" i="2" s="1"/>
  <c r="J17" i="7"/>
  <c r="K17" i="7"/>
  <c r="M17" i="7"/>
  <c r="Q6" i="7"/>
  <c r="L17" i="7"/>
  <c r="Q7" i="6"/>
  <c r="Q8" i="6" s="1"/>
  <c r="H17" i="4"/>
  <c r="K17" i="4"/>
  <c r="M17" i="4"/>
  <c r="L6" i="6" l="1"/>
  <c r="D6" i="6"/>
  <c r="E6" i="6"/>
  <c r="I6" i="6"/>
  <c r="J6" i="6"/>
  <c r="J18" i="6" s="1"/>
  <c r="K6" i="6"/>
  <c r="K18" i="6" s="1"/>
  <c r="M6" i="6"/>
  <c r="M18" i="6" s="1"/>
  <c r="G6" i="6"/>
  <c r="B6" i="6"/>
  <c r="B18" i="6" s="1"/>
  <c r="C6" i="6"/>
  <c r="F6" i="6"/>
  <c r="F18" i="6" s="1"/>
  <c r="H6" i="6"/>
  <c r="H18" i="6" s="1"/>
  <c r="F6" i="2"/>
  <c r="G6" i="2"/>
  <c r="H6" i="2"/>
  <c r="I6" i="2"/>
  <c r="J6" i="2"/>
  <c r="K6" i="2"/>
  <c r="L6" i="2"/>
  <c r="M6" i="2"/>
  <c r="B6" i="2"/>
  <c r="B18" i="2" s="1"/>
  <c r="C6" i="2"/>
  <c r="D6" i="2"/>
  <c r="E6" i="2"/>
  <c r="K6" i="3"/>
  <c r="D6" i="3"/>
  <c r="E6" i="3"/>
  <c r="G6" i="3"/>
  <c r="I6" i="3"/>
  <c r="L6" i="3"/>
  <c r="M6" i="3"/>
  <c r="B6" i="3"/>
  <c r="B18" i="3" s="1"/>
  <c r="B19" i="3" s="1"/>
  <c r="C6" i="3"/>
  <c r="C18" i="3" s="1"/>
  <c r="C19" i="3" s="1"/>
  <c r="C20" i="3" s="1"/>
  <c r="F6" i="3"/>
  <c r="F18" i="3" s="1"/>
  <c r="H6" i="3"/>
  <c r="H18" i="3" s="1"/>
  <c r="H19" i="3" s="1"/>
  <c r="J6" i="3"/>
  <c r="J18" i="3" s="1"/>
  <c r="J19" i="3" s="1"/>
  <c r="J20" i="3" s="1"/>
  <c r="L18" i="6"/>
  <c r="C18" i="5"/>
  <c r="C20" i="5" s="1"/>
  <c r="D18" i="5"/>
  <c r="D20" i="5" s="1"/>
  <c r="E18" i="5"/>
  <c r="E20" i="5" s="1"/>
  <c r="F18" i="5"/>
  <c r="F20" i="5" s="1"/>
  <c r="G18" i="5"/>
  <c r="G20" i="5" s="1"/>
  <c r="H18" i="5"/>
  <c r="H20" i="5" s="1"/>
  <c r="I18" i="5"/>
  <c r="I20" i="5" s="1"/>
  <c r="J18" i="5"/>
  <c r="J20" i="5" s="1"/>
  <c r="K18" i="5"/>
  <c r="K20" i="5" s="1"/>
  <c r="L18" i="5"/>
  <c r="L20" i="5" s="1"/>
  <c r="M18" i="5"/>
  <c r="B18" i="5"/>
  <c r="B20" i="5" s="1"/>
  <c r="Q7" i="4"/>
  <c r="Q8" i="4" s="1"/>
  <c r="D18" i="3"/>
  <c r="D19" i="3" s="1"/>
  <c r="D20" i="3" s="1"/>
  <c r="E18" i="3"/>
  <c r="G18" i="3"/>
  <c r="G19" i="3" s="1"/>
  <c r="G20" i="3" s="1"/>
  <c r="I18" i="3"/>
  <c r="I19" i="3" s="1"/>
  <c r="I20" i="3" s="1"/>
  <c r="K18" i="3"/>
  <c r="K19" i="3" s="1"/>
  <c r="K20" i="3" s="1"/>
  <c r="L18" i="3"/>
  <c r="L19" i="3" s="1"/>
  <c r="M18" i="3"/>
  <c r="M19" i="3" s="1"/>
  <c r="M20" i="3" s="1"/>
  <c r="C18" i="2"/>
  <c r="D18" i="2"/>
  <c r="E18" i="2"/>
  <c r="F18" i="2"/>
  <c r="G18" i="2"/>
  <c r="H18" i="2"/>
  <c r="I18" i="2"/>
  <c r="J18" i="2"/>
  <c r="K18" i="2"/>
  <c r="L18" i="2"/>
  <c r="M18" i="2"/>
  <c r="L17" i="4"/>
  <c r="J17" i="4"/>
  <c r="I17" i="4"/>
  <c r="D17" i="4"/>
  <c r="E19" i="3"/>
  <c r="E20" i="3" s="1"/>
  <c r="Q7" i="7"/>
  <c r="Q8" i="7" s="1"/>
  <c r="E18" i="6"/>
  <c r="G18" i="6"/>
  <c r="D18" i="6"/>
  <c r="C18" i="6"/>
  <c r="I18" i="6"/>
  <c r="N18" i="6" l="1"/>
  <c r="N18" i="5"/>
  <c r="C6" i="7"/>
  <c r="D6" i="7"/>
  <c r="H6" i="7"/>
  <c r="I6" i="7"/>
  <c r="J6" i="7"/>
  <c r="L6" i="7"/>
  <c r="L18" i="7" s="1"/>
  <c r="B6" i="7"/>
  <c r="E6" i="7"/>
  <c r="E18" i="7" s="1"/>
  <c r="F6" i="7"/>
  <c r="G6" i="7"/>
  <c r="K6" i="7"/>
  <c r="K18" i="7" s="1"/>
  <c r="M6" i="7"/>
  <c r="M18" i="7" s="1"/>
  <c r="C6" i="4"/>
  <c r="F6" i="4"/>
  <c r="G6" i="4"/>
  <c r="H6" i="4"/>
  <c r="I6" i="4"/>
  <c r="J6" i="4"/>
  <c r="J18" i="4" s="1"/>
  <c r="J20" i="4" s="1"/>
  <c r="M6" i="4"/>
  <c r="M18" i="4" s="1"/>
  <c r="M20" i="4" s="1"/>
  <c r="D6" i="4"/>
  <c r="D18" i="4" s="1"/>
  <c r="D20" i="4" s="1"/>
  <c r="B6" i="4"/>
  <c r="K6" i="4"/>
  <c r="K18" i="4" s="1"/>
  <c r="K20" i="4" s="1"/>
  <c r="L6" i="4"/>
  <c r="L18" i="4" s="1"/>
  <c r="L20" i="4" s="1"/>
  <c r="E6" i="4"/>
  <c r="E18" i="4" s="1"/>
  <c r="E20" i="4" s="1"/>
  <c r="F19" i="3"/>
  <c r="F20" i="3" s="1"/>
  <c r="H20" i="3"/>
  <c r="D18" i="7"/>
  <c r="H18" i="7"/>
  <c r="I18" i="7"/>
  <c r="C18" i="4"/>
  <c r="F18" i="4"/>
  <c r="F20" i="4" s="1"/>
  <c r="I18" i="4"/>
  <c r="I20" i="4" s="1"/>
  <c r="G18" i="4"/>
  <c r="G20" i="4" s="1"/>
  <c r="H18" i="4"/>
  <c r="H20" i="4" s="1"/>
  <c r="L20" i="3"/>
  <c r="B20" i="3"/>
  <c r="M19" i="2"/>
  <c r="M20" i="2"/>
  <c r="L19" i="2"/>
  <c r="L20" i="2" s="1"/>
  <c r="K19" i="2"/>
  <c r="K20" i="2" s="1"/>
  <c r="J19" i="2"/>
  <c r="J20" i="2" s="1"/>
  <c r="I19" i="2"/>
  <c r="I20" i="2" s="1"/>
  <c r="H19" i="2"/>
  <c r="H20" i="2" s="1"/>
  <c r="G19" i="2"/>
  <c r="G20" i="2"/>
  <c r="F19" i="2"/>
  <c r="F20" i="2"/>
  <c r="E19" i="2"/>
  <c r="E20" i="2" s="1"/>
  <c r="D19" i="2"/>
  <c r="D20" i="2" s="1"/>
  <c r="C19" i="2"/>
  <c r="C20" i="2" s="1"/>
  <c r="B19" i="2"/>
  <c r="B20" i="2" s="1"/>
  <c r="J18" i="7"/>
  <c r="G18" i="7"/>
  <c r="F18" i="7"/>
  <c r="C18" i="7"/>
  <c r="J20" i="6"/>
  <c r="M20" i="6"/>
  <c r="I20" i="6"/>
  <c r="C20" i="6"/>
  <c r="K20" i="6"/>
  <c r="L20" i="6"/>
  <c r="D20" i="6"/>
  <c r="G20" i="6"/>
  <c r="H20" i="6"/>
  <c r="B20" i="6"/>
  <c r="E20" i="6"/>
  <c r="F20" i="6" l="1"/>
  <c r="N20" i="6" s="1"/>
  <c r="N19" i="6"/>
  <c r="M20" i="5"/>
  <c r="B22" i="3"/>
  <c r="B22" i="2"/>
  <c r="C20" i="4"/>
  <c r="H20" i="7"/>
  <c r="M20" i="7"/>
  <c r="C20" i="7"/>
  <c r="J20" i="7"/>
  <c r="E20" i="7"/>
  <c r="L20" i="7"/>
  <c r="F20" i="7"/>
  <c r="G20" i="7"/>
  <c r="I20" i="7"/>
  <c r="K20" i="7"/>
  <c r="D20" i="7"/>
  <c r="B22" i="6" l="1"/>
  <c r="N22" i="6" s="1"/>
  <c r="N20" i="5"/>
  <c r="B22" i="5"/>
  <c r="N22" i="5" s="1"/>
  <c r="N9" i="4"/>
  <c r="B9" i="7" s="1"/>
  <c r="B17" i="7" s="1"/>
  <c r="B17" i="4"/>
  <c r="B18" i="4" s="1"/>
  <c r="N17" i="4"/>
  <c r="N18" i="4" l="1"/>
  <c r="N19" i="4"/>
  <c r="N17" i="7"/>
  <c r="B18" i="7"/>
  <c r="B20" i="4" l="1"/>
  <c r="N20" i="4"/>
  <c r="B22" i="4"/>
  <c r="N22" i="4" s="1"/>
  <c r="N18" i="7"/>
  <c r="N19" i="7"/>
  <c r="B20" i="7" l="1"/>
  <c r="B22" i="7" l="1"/>
  <c r="N22" i="7" s="1"/>
  <c r="N20" i="7"/>
</calcChain>
</file>

<file path=xl/sharedStrings.xml><?xml version="1.0" encoding="utf-8"?>
<sst xmlns="http://schemas.openxmlformats.org/spreadsheetml/2006/main" count="371" uniqueCount="110">
  <si>
    <t>START-UP COST</t>
  </si>
  <si>
    <t>Office setup &amp; tools</t>
  </si>
  <si>
    <t>Website &amp; marketing</t>
  </si>
  <si>
    <t>Vehicle for installation</t>
  </si>
  <si>
    <t>Inventory (solar panels, inverters, etc.)</t>
  </si>
  <si>
    <t>Business Registration,Licenses, insurance</t>
  </si>
  <si>
    <t>Working capital reserve</t>
  </si>
  <si>
    <t>Total</t>
  </si>
  <si>
    <t>Category</t>
  </si>
  <si>
    <t>Cost</t>
  </si>
  <si>
    <t>Income Statement year: 1</t>
  </si>
  <si>
    <t>Month 1</t>
  </si>
  <si>
    <t>Month 2</t>
  </si>
  <si>
    <t>Month 3</t>
  </si>
  <si>
    <t xml:space="preserve"> Month 4</t>
  </si>
  <si>
    <t xml:space="preserve"> Month 5</t>
  </si>
  <si>
    <t xml:space="preserve"> Month 6</t>
  </si>
  <si>
    <t>Month 7</t>
  </si>
  <si>
    <t>Month 8</t>
  </si>
  <si>
    <t>Month 9</t>
  </si>
  <si>
    <t>Month 10</t>
  </si>
  <si>
    <t>Month 11</t>
  </si>
  <si>
    <t xml:space="preserve"> Month 12</t>
  </si>
  <si>
    <t>Expenses</t>
  </si>
  <si>
    <t>Wages</t>
  </si>
  <si>
    <t>Total Expense</t>
  </si>
  <si>
    <t>Net profit before tax</t>
  </si>
  <si>
    <t>Net profit after Tax</t>
  </si>
  <si>
    <t xml:space="preserve">Sun  Energy </t>
  </si>
  <si>
    <t>Panel + Inverter</t>
  </si>
  <si>
    <t>Labour &amp; Transport</t>
  </si>
  <si>
    <t>Sub total</t>
  </si>
  <si>
    <t>Adding 30% margin</t>
  </si>
  <si>
    <t>COGS</t>
  </si>
  <si>
    <t>Utilities</t>
  </si>
  <si>
    <t>rent</t>
  </si>
  <si>
    <t>Advertisement</t>
  </si>
  <si>
    <t>Recommenting customer price per panel</t>
  </si>
  <si>
    <t>Estimated income Tax 25%</t>
  </si>
  <si>
    <t>Bonus(for extra working employees)</t>
  </si>
  <si>
    <t>Income Statement year: 2</t>
  </si>
  <si>
    <t>Panel + Inverter( Increased 5%)</t>
  </si>
  <si>
    <t>Total profit for the year</t>
  </si>
  <si>
    <t>Income Statement year: 3</t>
  </si>
  <si>
    <t>Cashflow 1</t>
  </si>
  <si>
    <t>Cash in flow</t>
  </si>
  <si>
    <t>Cash out flow</t>
  </si>
  <si>
    <t>Net cash flow</t>
  </si>
  <si>
    <t>Cash flow 2</t>
  </si>
  <si>
    <t>Cash flow 3</t>
  </si>
  <si>
    <t>Total annual cash flow</t>
  </si>
  <si>
    <t>Total  annual cash flow</t>
  </si>
  <si>
    <t>Revenue from Sales</t>
  </si>
  <si>
    <t>Insurance</t>
  </si>
  <si>
    <t>Total Liabilities</t>
  </si>
  <si>
    <t xml:space="preserve">Average number of panels sold </t>
  </si>
  <si>
    <t>Column1</t>
  </si>
  <si>
    <t>Price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</si>
  <si>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</si>
  <si>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</si>
  <si>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</si>
  <si>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</si>
  <si>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</si>
  <si>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</si>
  <si>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</si>
  <si>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</si>
  <si>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</si>
  <si>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</si>
  <si>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</si>
  <si>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</si>
  <si>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ASSETS</t>
  </si>
  <si>
    <t>Total Current Assets</t>
  </si>
  <si>
    <t>Total Assets</t>
  </si>
  <si>
    <t>Total Equity</t>
  </si>
  <si>
    <t>Balance sheet</t>
  </si>
  <si>
    <t>Current Assets</t>
  </si>
  <si>
    <t>Cash and Cash Equivalents</t>
  </si>
  <si>
    <t>Owner’s Equity</t>
  </si>
  <si>
    <t>Total Cash out flow</t>
  </si>
  <si>
    <t xml:space="preserve"> number of panels sold /month</t>
  </si>
  <si>
    <t>Jan</t>
  </si>
  <si>
    <t>Feb</t>
  </si>
  <si>
    <t>mar</t>
  </si>
  <si>
    <t>apr</t>
  </si>
  <si>
    <t>may</t>
  </si>
  <si>
    <t>jun</t>
  </si>
  <si>
    <t>july</t>
  </si>
  <si>
    <t>aug</t>
  </si>
  <si>
    <t>sep</t>
  </si>
  <si>
    <t>oct</t>
  </si>
  <si>
    <t>nov</t>
  </si>
  <si>
    <t>dec</t>
  </si>
  <si>
    <t>No of panels sold</t>
  </si>
  <si>
    <t>no of panels sold</t>
  </si>
  <si>
    <t>Column14</t>
  </si>
  <si>
    <t>No of panel sold</t>
  </si>
  <si>
    <t>No of panels sold per month</t>
  </si>
  <si>
    <t>The money I spend on my business from my own savings</t>
  </si>
  <si>
    <t>Personal investment</t>
  </si>
  <si>
    <t>Inventory (remaining solar panels, inverters, etc.)</t>
  </si>
  <si>
    <t>Fixed Assets</t>
  </si>
  <si>
    <t>Owner’s Capital (Personal Investment)</t>
  </si>
  <si>
    <t>Retained Earnings (Net Loss Year 1)</t>
  </si>
  <si>
    <t>Total Liabilities &amp; Equity</t>
  </si>
  <si>
    <t>Liabilities &amp; Equity</t>
  </si>
  <si>
    <t>Total Fixed Assets(Vehiucles,tools, etc)</t>
  </si>
  <si>
    <t xml:space="preserve">I will spend more for for the advertisement in </t>
  </si>
  <si>
    <t xml:space="preserve">November, December, January to attract more people those who coming </t>
  </si>
  <si>
    <t>for the vacation to their family.</t>
  </si>
  <si>
    <t>Also  I will provide bonuses if company sold more than 5 panels in a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</si>
</sst>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₹&quot;\ * #,##0.00_ ;_ &quot;₹&quot;\ * \-#,##0.00_ ;_ &quot;₹&quot;\ * &quot;-&quot;??_ ;_ @_ "/>
    <numFmt numFmtId="164" formatCode="_-[$$-409]* #,##0.00_ ;_-[$$-409]* \-#,##0.00\ ;_-[$$-409]* &quot;-&quot;??_ ;_-@_ 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444444"/>
      <name val="Arial"/>
      <family val="2"/>
    </font>
    <font>
      <sz val="11"/>
      <color theme="1"/>
      <name val="Aptos Narrow"/>
      <family val="2"/>
      <scheme val="minor"/>
    </font>
    <font>
      <sz val="11"/>
      <color theme="9" tint="-0.249977111117893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9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6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/>
    <xf numFmtId="0" fontId="1" fillId="0" borderId="0" xfId="0" applyFont="1"/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2" borderId="1" xfId="0" applyFont="1" applyFill="1" applyBorder="1"/>
    <xf numFmtId="0" fontId="0" fillId="0" borderId="0" xfId="0"/>
    <xf numFmtId="0" fontId="0" fillId="0" borderId="0" xfId="0" applyNumberFormat="1"/>
    <xf numFmtId="2" fontId="0" fillId="0" borderId="0" xfId="1" applyNumberFormat="1" applyFont="1"/>
    <xf numFmtId="2" fontId="4" fillId="0" borderId="0" xfId="1" applyNumberFormat="1" applyFont="1"/>
    <xf numFmtId="2" fontId="4" fillId="2" borderId="0" xfId="1" applyNumberFormat="1" applyFont="1" applyFill="1"/>
    <xf numFmtId="2" fontId="4" fillId="2" borderId="1" xfId="1" applyNumberFormat="1" applyFont="1" applyFill="1" applyBorder="1"/>
    <xf numFmtId="2" fontId="0" fillId="0" borderId="0" xfId="0" applyNumberFormat="1"/>
  </cellXfs>
  <cellStyles count="2">
    <cellStyle name="Currency" xfId="1" builtinId="4"/>
    <cellStyle name="Normal" xfId="0" builtinId="0"/>
  </cellStyles>
  <dxfs count="85"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643100-DAC5-4642-979B-261E204D4662}" name="Table1" displayName="Table1" ref="B3:C9" totalsRowShown="0">
  <autoFilter ref="B3:C9" xr:uid="{29643100-DAC5-4642-979B-261E204D4662}"/>
  <tableColumns count="2">
    <tableColumn id="1" xr3:uid="{5ECD91BD-AB22-484C-8CB8-5153465E3EA1}" name="Category"/>
    <tableColumn id="2" xr3:uid="{F7A7446C-4CC5-4690-A538-D2AA68CC5773}" name="Cost" dataDxfId="84"/>
  </tableColumns>
  <tableStyleInfo name="TableStyleLight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79F905B-2729-4EC5-9555-6871362AC526}" name="Table12" displayName="Table12" ref="A1:N22" totalsRowShown="0">
  <autoFilter ref="A1:N22" xr:uid="{B79F905B-2729-4EC5-9555-6871362AC526}"/>
  <tableColumns count="14">
    <tableColumn id="1" xr3:uid="{26458DF9-E2B4-46CB-87FA-F56882154B05}" name="Column1"/>
    <tableColumn id="2" xr3:uid="{3F4DA5C6-CD07-4D30-BEF1-159341E5B74E}" name="Column2" dataDxfId="31"/>
    <tableColumn id="3" xr3:uid="{20144E0C-1920-4EA1-A42F-D6F22E6DDB16}" name="Column3" dataDxfId="30"/>
    <tableColumn id="4" xr3:uid="{C2ABBE8D-8F1E-411E-9AE9-E3E17A6410E5}" name="Column4" dataDxfId="29"/>
    <tableColumn id="5" xr3:uid="{1150045E-7782-4E4C-9C6C-580247610C39}" name="Column5" dataDxfId="28"/>
    <tableColumn id="6" xr3:uid="{F528DA3F-2C55-4FE6-8874-77BE5C4DF1E8}" name="Column6" dataDxfId="27"/>
    <tableColumn id="7" xr3:uid="{EC0C8BBB-3C70-486E-92D1-F880A1FBE7D6}" name="Column7" dataDxfId="26"/>
    <tableColumn id="8" xr3:uid="{DE14D100-5D3F-40A0-9097-7A728FEDC54C}" name="Column8" dataDxfId="25"/>
    <tableColumn id="9" xr3:uid="{9FC0AFFE-8E62-4846-A43F-BA345F1740D8}" name="Column9" dataDxfId="24"/>
    <tableColumn id="10" xr3:uid="{C8A006F7-2448-497E-916B-C35380063046}" name="Column10" dataDxfId="23"/>
    <tableColumn id="11" xr3:uid="{D8C1E7C3-567E-4007-9CC9-D4B7363A5586}" name="Column11" dataDxfId="22"/>
    <tableColumn id="12" xr3:uid="{E4EBCE4D-FB86-4B62-9510-A833D6BC861C}" name="Column12" dataDxfId="21"/>
    <tableColumn id="13" xr3:uid="{B41FC5E1-625E-41B2-BAD5-C8890F038564}" name="Column13" dataDxfId="20"/>
    <tableColumn id="14" xr3:uid="{A6023CBA-2606-4483-8B44-B0DCBB3203BF}" name="Column14" dataDxfId="0"/>
  </tableColumns>
  <tableStyleInfo name="TableStyleLight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F0A4E75-AFDA-469A-A0D1-6FBD75CA3C20}" name="Table13" displayName="Table13" ref="P3:Q10" totalsRowShown="0">
  <autoFilter ref="P3:Q10" xr:uid="{2F0A4E75-AFDA-469A-A0D1-6FBD75CA3C20}"/>
  <tableColumns count="2">
    <tableColumn id="1" xr3:uid="{B491FC30-CEA9-4542-9FAD-A4F92669F1CE}" name="Sun  Energy "/>
    <tableColumn id="2" xr3:uid="{9A767983-C489-4004-AFE3-AA2F2033F89C}" name="Column1" dataDxfId="19" dataCellStyle="Currency"/>
  </tableColumns>
  <tableStyleInfo name="TableStyleLight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74F99FE0-8C1A-4928-B9C1-4EB929087744}" name="Table14" displayName="Table14" ref="A1:N22" totalsRowShown="0">
  <autoFilter ref="A1:N22" xr:uid="{74F99FE0-8C1A-4928-B9C1-4EB929087744}"/>
  <tableColumns count="14">
    <tableColumn id="1" xr3:uid="{D8B6DAD9-4F8B-4AB7-8B3D-9B7892ADC36B}" name="Column1"/>
    <tableColumn id="2" xr3:uid="{70181C49-42BE-4E57-93D9-3C0C232EC840}" name="Column2" dataDxfId="18"/>
    <tableColumn id="3" xr3:uid="{409B8421-941D-4464-A03E-850566F33B11}" name="Column3" dataDxfId="17"/>
    <tableColumn id="4" xr3:uid="{992C2977-3461-43E3-BB2F-F24148719A76}" name="Column4" dataDxfId="16"/>
    <tableColumn id="5" xr3:uid="{CD03C361-0660-4D42-A233-D3A4EE878CE0}" name="Column5" dataDxfId="15"/>
    <tableColumn id="6" xr3:uid="{DB073F5C-65AA-4D2A-B213-0B3BC7E4C042}" name="Column6" dataDxfId="14"/>
    <tableColumn id="7" xr3:uid="{B214F74A-DE3C-46D5-965A-602AD792BBB9}" name="Column7" dataDxfId="13"/>
    <tableColumn id="8" xr3:uid="{4C82E206-6622-4381-ACD5-E397A2AB0B6E}" name="Column8" dataDxfId="12"/>
    <tableColumn id="9" xr3:uid="{D733B009-16DE-4ED3-8EDF-01C768037968}" name="Column9" dataDxfId="11"/>
    <tableColumn id="10" xr3:uid="{C0D811E7-5F87-4F53-9AE8-8840399BB651}" name="Column10" dataDxfId="10"/>
    <tableColumn id="11" xr3:uid="{22A8AACB-7FC3-4E85-A5B5-495B68A17815}" name="Column11" dataDxfId="9"/>
    <tableColumn id="12" xr3:uid="{A765FE6C-B2B8-42AC-B028-01307C97F0E0}" name="Column12" dataDxfId="8"/>
    <tableColumn id="13" xr3:uid="{FA72DC4A-6385-47C3-8B2D-4BC56C020A73}" name="Column13" dataDxfId="7"/>
    <tableColumn id="14" xr3:uid="{C2AF0FCD-9A92-40B4-8D17-9996A6CEA145}" name="Column14" dataDxfId="1"/>
  </tableColumns>
  <tableStyleInfo name="TableStyleLight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34F8B28-A42F-49FC-AFF5-65A5135D63ED}" name="Table15" displayName="Table15" ref="P3:Q10" totalsRowShown="0">
  <autoFilter ref="P3:Q10" xr:uid="{234F8B28-A42F-49FC-AFF5-65A5135D63ED}"/>
  <tableColumns count="2">
    <tableColumn id="1" xr3:uid="{FB381A1B-1071-46B6-9803-F758F9AC51E2}" name="Sun  Energy "/>
    <tableColumn id="2" xr3:uid="{4FA7D472-1FCA-411B-B671-1DAC5041E59C}" name="Column1" dataDxfId="6" dataCellStyle="Currency"/>
  </tableColumns>
  <tableStyleInfo name="TableStyleLight7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439452CA-E34C-41EF-BA7C-7DA4E08CE1C1}" name="Table18" displayName="Table18" ref="A3:B22" totalsRowShown="0">
  <autoFilter ref="A3:B22" xr:uid="{439452CA-E34C-41EF-BA7C-7DA4E08CE1C1}"/>
  <tableColumns count="2">
    <tableColumn id="1" xr3:uid="{A925186B-F0BA-45C6-9160-8C792B69EF2D}" name="ASSETS"/>
    <tableColumn id="2" xr3:uid="{16A6F27F-33D5-4F98-A924-886DA904A6E7}" name="Column1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61B1615-D2DF-49BC-9276-614F37D6A77E}" name="Table3" displayName="Table3" ref="P3:Q22" totalsRowShown="0">
  <autoFilter ref="P3:Q22" xr:uid="{061B1615-D2DF-49BC-9276-614F37D6A77E}"/>
  <tableColumns count="2">
    <tableColumn id="1" xr3:uid="{2CDDCE45-9D42-4294-9FF0-E48526DB72C1}" name="Sun  Energy "/>
    <tableColumn id="2" xr3:uid="{1A33B14E-AAE7-46D8-8EFE-D59545C72007}" name="Price" dataDxfId="83" dataCellStyle="Currency"/>
  </tableColumns>
  <tableStyleInfo name="TableStyleLight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0E1654C-EB94-485D-A705-B0866362DD2F}" name="Table4" displayName="Table4" ref="A1:N22" totalsRowShown="0">
  <autoFilter ref="A1:N22" xr:uid="{B0E1654C-EB94-485D-A705-B0866362DD2F}"/>
  <tableColumns count="14">
    <tableColumn id="1" xr3:uid="{B8319617-C7C7-45E6-8E2A-947D4374C28D}" name="Column1"/>
    <tableColumn id="2" xr3:uid="{ABE1BE86-889D-47A2-B0C4-616A3A7EB87C}" name="Column2" dataDxfId="82"/>
    <tableColumn id="3" xr3:uid="{9A0BF894-E0A8-48F5-B62B-C9CDA4BEEB42}" name="Column3" dataDxfId="81"/>
    <tableColumn id="4" xr3:uid="{E9E2E2AD-31C4-4EA1-BD35-DDB550E71C83}" name="Column4" dataDxfId="80"/>
    <tableColumn id="5" xr3:uid="{ABC5D57A-6E96-4E73-B120-DBC915D10C37}" name="Column5" dataDxfId="79"/>
    <tableColumn id="6" xr3:uid="{D568E106-D656-4470-A636-DBC830585BC3}" name="Column6" dataDxfId="78"/>
    <tableColumn id="7" xr3:uid="{16C0DD72-3AD6-4597-9A1B-07FF68B81C52}" name="Column7" dataDxfId="77"/>
    <tableColumn id="8" xr3:uid="{5D859D78-CAAF-4832-83EC-F7773E74DCB6}" name="Column8" dataDxfId="76"/>
    <tableColumn id="9" xr3:uid="{3011E201-352D-4F5D-B0B3-CF53DD5D6F4C}" name="Column9" dataDxfId="75"/>
    <tableColumn id="10" xr3:uid="{92C0F327-E3B6-4F4F-A0C4-BE33E09810A9}" name="Column10" dataDxfId="74"/>
    <tableColumn id="11" xr3:uid="{7E49F372-12A7-418F-9C89-50E61E7825FC}" name="Column11" dataDxfId="73"/>
    <tableColumn id="12" xr3:uid="{6B7B80AC-E5F6-4903-BEEA-037B71C76348}" name="Column12" dataDxfId="72"/>
    <tableColumn id="13" xr3:uid="{1A9F1CC5-385D-43DB-A21B-157CCC04B63F}" name="Column13" dataDxfId="71"/>
    <tableColumn id="14" xr3:uid="{43CBA471-3DB9-485D-99BE-1B7FF606DA1D}" name="Column14" dataDxfId="3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368C7E9-82BF-414F-8B7F-D889A591FDCC}" name="Table6" displayName="Table6" ref="A1:N22" totalsRowShown="0">
  <autoFilter ref="A1:N22" xr:uid="{E368C7E9-82BF-414F-8B7F-D889A591FDCC}"/>
  <tableColumns count="14">
    <tableColumn id="1" xr3:uid="{494D9920-932D-40A1-9CA0-3A2072E30C3F}" name="Column1"/>
    <tableColumn id="2" xr3:uid="{2F4C2021-D32C-4DCA-A8F5-83F103390D95}" name="Column2" dataDxfId="70"/>
    <tableColumn id="3" xr3:uid="{489CA45C-DF49-4CB6-A158-66376740B55B}" name="Column3" dataDxfId="69"/>
    <tableColumn id="4" xr3:uid="{8A1EE527-DC59-4973-A2A0-071C327F3CD4}" name="Column4" dataDxfId="68"/>
    <tableColumn id="5" xr3:uid="{B3292405-6E67-4BC2-98BE-DA14FCADE5DD}" name="Column5" dataDxfId="67"/>
    <tableColumn id="6" xr3:uid="{F4AC7017-405E-411C-8B64-9EF52E75C8AD}" name="Column6" dataDxfId="66"/>
    <tableColumn id="7" xr3:uid="{63284E2B-37AF-485B-A083-06844B8E9519}" name="Column7" dataDxfId="65"/>
    <tableColumn id="8" xr3:uid="{A39CF574-45E8-4BE7-AB42-B0DB14CB06DF}" name="Column8" dataDxfId="64"/>
    <tableColumn id="9" xr3:uid="{E1E67179-763D-46B0-A486-01D49EF2F484}" name="Column9" dataDxfId="63"/>
    <tableColumn id="10" xr3:uid="{A23551BD-4262-44B9-A46E-BBCF32B26B27}" name="Column10" dataDxfId="62"/>
    <tableColumn id="11" xr3:uid="{44AD10D5-1527-4C2F-AFAB-BC47F52A23F0}" name="Column11" dataDxfId="61"/>
    <tableColumn id="12" xr3:uid="{A3C8ACFE-5978-4817-9440-3BEE7AC38FAC}" name="Column12" dataDxfId="60"/>
    <tableColumn id="13" xr3:uid="{F7CA50CF-EEA0-42CA-9919-5B99CE4A9072}" name="Column13" dataDxfId="59"/>
    <tableColumn id="14" xr3:uid="{32682CD5-7637-486D-B1C4-AD3D1DB6BBE5}" name="Column14" dataDxfId="4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0E21795-C52F-4D26-8638-CD1BBB087F6F}" name="Table7" displayName="Table7" ref="P3:Q10" totalsRowShown="0">
  <autoFilter ref="P3:Q10" xr:uid="{D0E21795-C52F-4D26-8638-CD1BBB087F6F}"/>
  <tableColumns count="2">
    <tableColumn id="1" xr3:uid="{556C928A-D56D-43D2-9269-87735D817C9F}" name="Sun  Energy "/>
    <tableColumn id="2" xr3:uid="{E298F96D-36CC-4F78-AB9C-E1F50201CBCF}" name="Column1" dataDxfId="58" dataCellStyle="Currency"/>
  </tableColumns>
  <tableStyleInfo name="TableStyleLight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9610C8D-A971-482A-8BAC-4ED1B9490EA3}" name="Table8" displayName="Table8" ref="A1:N22" totalsRowShown="0">
  <autoFilter ref="A1:N22" xr:uid="{B9610C8D-A971-482A-8BAC-4ED1B9490EA3}"/>
  <tableColumns count="14">
    <tableColumn id="1" xr3:uid="{BDBE272F-2D3B-47FC-9C7F-2B5ADAC98E59}" name="Column1"/>
    <tableColumn id="2" xr3:uid="{C7C3F3F8-0604-4D2C-BFFA-4770E80E517B}" name="Column2" dataDxfId="57"/>
    <tableColumn id="3" xr3:uid="{EC72F134-A661-4B68-8A4F-B3E7C80C46AF}" name="Column3" dataDxfId="56"/>
    <tableColumn id="4" xr3:uid="{E8A5CEF1-2874-4A0D-8F99-9FCFC0979D1E}" name="Column4" dataDxfId="55"/>
    <tableColumn id="5" xr3:uid="{29FA9FA2-79AB-45A4-A302-6B9D12F57A56}" name="Column5" dataDxfId="54"/>
    <tableColumn id="6" xr3:uid="{380BB8A2-A119-4606-BCB1-17F03030E429}" name="Column6" dataDxfId="53"/>
    <tableColumn id="7" xr3:uid="{49D46AC8-263E-4C75-A10B-5CEC2BD49FB7}" name="Column7" dataDxfId="52"/>
    <tableColumn id="8" xr3:uid="{79FA3270-45A9-4CB5-8087-664CDBF8A5F3}" name="Column8" dataDxfId="51"/>
    <tableColumn id="9" xr3:uid="{AB81C18D-8916-4624-A300-B149CD338976}" name="Column9" dataDxfId="50"/>
    <tableColumn id="10" xr3:uid="{9249CE87-A8DF-4A40-800F-DA95728FACE6}" name="Column10" dataDxfId="49"/>
    <tableColumn id="11" xr3:uid="{1F63285E-2300-424D-B7F0-AD9B30D372C5}" name="Column11" dataDxfId="48"/>
    <tableColumn id="12" xr3:uid="{64BF7589-19AF-45EE-AA7E-627F4EF964C8}" name="Column12" dataDxfId="47"/>
    <tableColumn id="13" xr3:uid="{176D07E3-0F9A-4EC9-9F4F-154BBBF337AD}" name="Column13" dataDxfId="46"/>
    <tableColumn id="16" xr3:uid="{B9CFDEC0-05C9-4750-A699-9976E3525AC0}" name="Column14" dataDxfId="5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A033948-9E7A-4995-A530-ECDFA500BDF5}" name="Table9" displayName="Table9" ref="P3:Q10" totalsRowShown="0">
  <autoFilter ref="P3:Q10" xr:uid="{9A033948-9E7A-4995-A530-ECDFA500BDF5}"/>
  <tableColumns count="2">
    <tableColumn id="1" xr3:uid="{D8723DFA-DFE9-45F5-82CE-98B086EF5E89}" name="Sun  Energy "/>
    <tableColumn id="2" xr3:uid="{8DE574CB-19C9-4507-A18D-FA424A026073}" name="Column1" dataDxfId="45" dataCellStyle="Currency"/>
  </tableColumns>
  <tableStyleInfo name="TableStyleLight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2EC2013-A5D0-434A-ACAF-F71A92851767}" name="Table10" displayName="Table10" ref="A1:N22" totalsRowShown="0">
  <autoFilter ref="A1:N22" xr:uid="{42EC2013-A5D0-434A-ACAF-F71A92851767}"/>
  <tableColumns count="14">
    <tableColumn id="1" xr3:uid="{43CD61F4-B437-421A-B0BD-0122986462E6}" name="Column1"/>
    <tableColumn id="2" xr3:uid="{D0A4CD8A-DBBB-4D67-8C3F-82BE96F559B0}" name="Column2" dataDxfId="44"/>
    <tableColumn id="3" xr3:uid="{255EE199-52AF-4CCE-A1E8-ECB2C778BEEE}" name="Column3" dataDxfId="43"/>
    <tableColumn id="4" xr3:uid="{E76EC46F-EC05-4CE4-8749-A58CC286B368}" name="Column4" dataDxfId="42"/>
    <tableColumn id="5" xr3:uid="{89F9A9F5-1D61-4AE0-9AB1-6B36AE7BB535}" name="Column5" dataDxfId="41"/>
    <tableColumn id="6" xr3:uid="{27602FC6-BF3C-4B34-B5FA-5E83EA677510}" name="Column6" dataDxfId="40"/>
    <tableColumn id="7" xr3:uid="{FECBC5CE-134F-42B3-BA97-F5E3447BB46F}" name="Column7" dataDxfId="39"/>
    <tableColumn id="8" xr3:uid="{FB73EE1E-8381-4EE1-8BFB-EE2EFF0A6A87}" name="Column8" dataDxfId="38"/>
    <tableColumn id="9" xr3:uid="{D8A632CD-9FAF-41BB-AA4E-238FD46DC8BC}" name="Column9" dataDxfId="37"/>
    <tableColumn id="10" xr3:uid="{1826018C-C8EC-4A3D-821F-92EA3C6C87F8}" name="Column10" dataDxfId="36"/>
    <tableColumn id="11" xr3:uid="{A343DA66-A576-4EB2-9792-B1ECAD1265B9}" name="Column11" dataDxfId="35"/>
    <tableColumn id="12" xr3:uid="{6FFCE875-2A34-4DAF-A11A-6C23FFB074DE}" name="Column12" dataDxfId="34"/>
    <tableColumn id="13" xr3:uid="{3B4FAE78-18C1-4E3C-923C-3E13242D2CF4}" name="Column13" dataDxfId="33"/>
    <tableColumn id="14" xr3:uid="{3D690080-06E0-452C-A19F-552495278CFB}" name="Column14" dataDxfId="2"/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62BCE35-B585-4DC2-9CB9-8CB5985BC53B}" name="Table11" displayName="Table11" ref="P3:Q10" totalsRowShown="0">
  <autoFilter ref="P3:Q10" xr:uid="{062BCE35-B585-4DC2-9CB9-8CB5985BC53B}"/>
  <tableColumns count="2">
    <tableColumn id="1" xr3:uid="{06CF3078-96B3-4D39-86E8-C618CE6EE2E7}" name="Sun  Energy "/>
    <tableColumn id="2" xr3:uid="{155A63E2-25A2-4D1C-8316-67FFAFF3B3DF}" name="Column1" dataDxfId="32" dataCellStyle="Currency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table" Target="../tables/table8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table" Target="../tables/table10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table" Target="../tables/table1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54BD0-855B-4392-98E7-DEA9EA0B12B5}">
  <dimension ref="B2:D13"/>
  <sheetViews>
    <sheetView zoomScale="149" workbookViewId="0">
      <selection activeCell="C10" sqref="C10"/>
    </sheetView>
  </sheetViews>
  <sheetFormatPr defaultRowHeight="14.4" x14ac:dyDescent="0.3"/>
  <cols>
    <col min="2" max="2" width="46.33203125" bestFit="1" customWidth="1"/>
    <col min="3" max="3" width="11.109375" bestFit="1" customWidth="1"/>
    <col min="5" max="5" width="51.33203125" bestFit="1" customWidth="1"/>
  </cols>
  <sheetData>
    <row r="2" spans="2:4" x14ac:dyDescent="0.3">
      <c r="B2" s="3" t="s">
        <v>0</v>
      </c>
    </row>
    <row r="3" spans="2:4" x14ac:dyDescent="0.3">
      <c r="B3" s="1" t="s">
        <v>8</v>
      </c>
      <c r="C3" t="s">
        <v>9</v>
      </c>
    </row>
    <row r="4" spans="2:4" x14ac:dyDescent="0.3">
      <c r="B4" s="1" t="s">
        <v>5</v>
      </c>
      <c r="C4" s="2">
        <v>1650</v>
      </c>
      <c r="D4" s="2"/>
    </row>
    <row r="5" spans="2:4" x14ac:dyDescent="0.3">
      <c r="B5" t="s">
        <v>1</v>
      </c>
      <c r="C5" s="2">
        <v>3250</v>
      </c>
      <c r="D5" s="2"/>
    </row>
    <row r="6" spans="2:4" x14ac:dyDescent="0.3">
      <c r="B6" t="s">
        <v>2</v>
      </c>
      <c r="C6" s="2">
        <v>1650</v>
      </c>
      <c r="D6" s="2"/>
    </row>
    <row r="7" spans="2:4" x14ac:dyDescent="0.3">
      <c r="B7" t="s">
        <v>3</v>
      </c>
      <c r="C7" s="2">
        <v>8100</v>
      </c>
      <c r="D7" s="2"/>
    </row>
    <row r="8" spans="2:4" x14ac:dyDescent="0.3">
      <c r="B8" t="s">
        <v>4</v>
      </c>
      <c r="C8" s="2">
        <v>16200</v>
      </c>
      <c r="D8" s="2"/>
    </row>
    <row r="9" spans="2:4" x14ac:dyDescent="0.3">
      <c r="B9" t="s">
        <v>6</v>
      </c>
      <c r="C9" s="2">
        <v>10500</v>
      </c>
      <c r="D9" s="2"/>
    </row>
    <row r="10" spans="2:4" x14ac:dyDescent="0.3">
      <c r="B10" t="s">
        <v>7</v>
      </c>
      <c r="C10" s="2">
        <v>41350</v>
      </c>
      <c r="D10" s="2"/>
    </row>
    <row r="12" spans="2:4" x14ac:dyDescent="0.3">
      <c r="B12" t="s">
        <v>97</v>
      </c>
    </row>
    <row r="13" spans="2:4" x14ac:dyDescent="0.3">
      <c r="B13" t="s">
        <v>98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4A5AC-DEC5-437D-9D7A-EE9919657E74}">
  <dimension ref="A1:Q27"/>
  <sheetViews>
    <sheetView zoomScale="83" zoomScaleNormal="100" workbookViewId="0">
      <selection activeCell="F30" sqref="F30"/>
    </sheetView>
  </sheetViews>
  <sheetFormatPr defaultRowHeight="14.4" x14ac:dyDescent="0.3"/>
  <cols>
    <col min="1" max="1" width="22.5546875" bestFit="1" customWidth="1"/>
    <col min="2" max="2" width="10.77734375" customWidth="1"/>
    <col min="3" max="3" width="10.77734375" bestFit="1" customWidth="1"/>
    <col min="4" max="9" width="10.33203125" customWidth="1"/>
    <col min="10" max="12" width="11.21875" customWidth="1"/>
    <col min="13" max="13" width="12.109375" customWidth="1"/>
    <col min="14" max="14" width="12.109375" bestFit="1" customWidth="1"/>
    <col min="16" max="16" width="64.21875" bestFit="1" customWidth="1"/>
    <col min="17" max="17" width="11.33203125" customWidth="1"/>
  </cols>
  <sheetData>
    <row r="1" spans="1:17" x14ac:dyDescent="0.3">
      <c r="A1" s="7" t="s">
        <v>56</v>
      </c>
      <c r="B1" s="7" t="s">
        <v>58</v>
      </c>
      <c r="C1" s="7" t="s">
        <v>59</v>
      </c>
      <c r="D1" s="7" t="s">
        <v>60</v>
      </c>
      <c r="E1" s="7" t="s">
        <v>61</v>
      </c>
      <c r="F1" s="7" t="s">
        <v>62</v>
      </c>
      <c r="G1" s="7" t="s">
        <v>63</v>
      </c>
      <c r="H1" s="7" t="s">
        <v>64</v>
      </c>
      <c r="I1" s="7" t="s">
        <v>65</v>
      </c>
      <c r="J1" s="7" t="s">
        <v>66</v>
      </c>
      <c r="K1" s="7" t="s">
        <v>67</v>
      </c>
      <c r="L1" s="7" t="s">
        <v>68</v>
      </c>
      <c r="M1" s="7" t="s">
        <v>69</v>
      </c>
      <c r="N1" t="s">
        <v>94</v>
      </c>
      <c r="Q1" s="5"/>
    </row>
    <row r="2" spans="1:17" x14ac:dyDescent="0.3">
      <c r="A2" t="s">
        <v>10</v>
      </c>
      <c r="N2" s="2"/>
      <c r="Q2" s="5"/>
    </row>
    <row r="3" spans="1:17" x14ac:dyDescent="0.3">
      <c r="B3" t="s">
        <v>11</v>
      </c>
      <c r="C3" t="s">
        <v>12</v>
      </c>
      <c r="D3" t="s">
        <v>13</v>
      </c>
      <c r="E3" t="s">
        <v>14</v>
      </c>
      <c r="F3" t="s">
        <v>15</v>
      </c>
      <c r="G3" t="s">
        <v>16</v>
      </c>
      <c r="H3" t="s">
        <v>17</v>
      </c>
      <c r="I3" t="s">
        <v>18</v>
      </c>
      <c r="J3" t="s">
        <v>19</v>
      </c>
      <c r="K3" t="s">
        <v>20</v>
      </c>
      <c r="L3" t="s">
        <v>21</v>
      </c>
      <c r="M3" t="s">
        <v>22</v>
      </c>
      <c r="N3" s="2" t="s">
        <v>7</v>
      </c>
      <c r="P3" s="4" t="s">
        <v>28</v>
      </c>
      <c r="Q3" s="5" t="s">
        <v>57</v>
      </c>
    </row>
    <row r="4" spans="1:17" x14ac:dyDescent="0.3">
      <c r="A4" t="s">
        <v>93</v>
      </c>
      <c r="B4">
        <v>2</v>
      </c>
      <c r="C4">
        <v>2</v>
      </c>
      <c r="D4">
        <v>2</v>
      </c>
      <c r="E4">
        <v>3</v>
      </c>
      <c r="F4">
        <v>2</v>
      </c>
      <c r="G4">
        <v>2</v>
      </c>
      <c r="H4">
        <v>3</v>
      </c>
      <c r="I4">
        <v>2</v>
      </c>
      <c r="J4">
        <v>1</v>
      </c>
      <c r="K4">
        <v>2</v>
      </c>
      <c r="L4">
        <v>1</v>
      </c>
      <c r="M4">
        <v>4</v>
      </c>
      <c r="N4" s="12">
        <f>SUM(Table4[[#This Row],[Column2]:[Column13]])</f>
        <v>26</v>
      </c>
      <c r="P4" t="s">
        <v>29</v>
      </c>
      <c r="Q4" s="5">
        <v>540</v>
      </c>
    </row>
    <row r="5" spans="1:17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>
        <f>SUM(Table4[[#This Row],[Column2]:[Column13]])</f>
        <v>0</v>
      </c>
      <c r="P5" t="s">
        <v>30</v>
      </c>
      <c r="Q5" s="5">
        <v>250</v>
      </c>
    </row>
    <row r="6" spans="1:17" x14ac:dyDescent="0.3">
      <c r="A6" t="s">
        <v>52</v>
      </c>
      <c r="B6" s="2">
        <f>B4*$Q8</f>
        <v>2054</v>
      </c>
      <c r="C6" s="2">
        <f t="shared" ref="C6:M6" si="0">C4*$Q8</f>
        <v>2054</v>
      </c>
      <c r="D6" s="2">
        <f t="shared" si="0"/>
        <v>2054</v>
      </c>
      <c r="E6" s="2">
        <f t="shared" si="0"/>
        <v>3081</v>
      </c>
      <c r="F6" s="2">
        <f t="shared" si="0"/>
        <v>2054</v>
      </c>
      <c r="G6" s="2">
        <f t="shared" si="0"/>
        <v>2054</v>
      </c>
      <c r="H6" s="2">
        <f t="shared" si="0"/>
        <v>3081</v>
      </c>
      <c r="I6" s="2">
        <f t="shared" si="0"/>
        <v>2054</v>
      </c>
      <c r="J6" s="2">
        <f t="shared" si="0"/>
        <v>1027</v>
      </c>
      <c r="K6" s="2">
        <f t="shared" si="0"/>
        <v>2054</v>
      </c>
      <c r="L6" s="2">
        <f t="shared" si="0"/>
        <v>1027</v>
      </c>
      <c r="M6" s="2">
        <f t="shared" si="0"/>
        <v>4108</v>
      </c>
      <c r="N6" s="2">
        <f>SUM(Table4[[#This Row],[Column2]:[Column13]])</f>
        <v>26702</v>
      </c>
      <c r="P6" t="s">
        <v>31</v>
      </c>
      <c r="Q6" s="5">
        <f>SUM(Q4:Q5)</f>
        <v>790</v>
      </c>
    </row>
    <row r="7" spans="1:17" x14ac:dyDescent="0.3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>
        <f>SUM(Table4[[#This Row],[Column2]:[Column13]])</f>
        <v>0</v>
      </c>
      <c r="P7" t="s">
        <v>32</v>
      </c>
      <c r="Q7" s="5">
        <f>Q6*30%</f>
        <v>237</v>
      </c>
    </row>
    <row r="8" spans="1:17" x14ac:dyDescent="0.3">
      <c r="A8" s="6" t="s">
        <v>23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>
        <f>SUM(Table4[[#This Row],[Column2]:[Column13]])</f>
        <v>0</v>
      </c>
      <c r="P8" t="s">
        <v>37</v>
      </c>
      <c r="Q8" s="5">
        <f>SUM(Q6:Q7)</f>
        <v>1027</v>
      </c>
    </row>
    <row r="9" spans="1:17" x14ac:dyDescent="0.3">
      <c r="A9" t="s">
        <v>33</v>
      </c>
      <c r="B9" s="2">
        <f>B4*$Q4</f>
        <v>1080</v>
      </c>
      <c r="C9" s="2">
        <f t="shared" ref="C9:M9" si="1">C4*$Q4</f>
        <v>1080</v>
      </c>
      <c r="D9" s="2">
        <f t="shared" si="1"/>
        <v>1080</v>
      </c>
      <c r="E9" s="2">
        <f t="shared" si="1"/>
        <v>1620</v>
      </c>
      <c r="F9" s="2">
        <f t="shared" si="1"/>
        <v>1080</v>
      </c>
      <c r="G9" s="2">
        <f t="shared" si="1"/>
        <v>1080</v>
      </c>
      <c r="H9" s="2">
        <f t="shared" si="1"/>
        <v>1620</v>
      </c>
      <c r="I9" s="2">
        <f t="shared" si="1"/>
        <v>1080</v>
      </c>
      <c r="J9" s="2">
        <f t="shared" si="1"/>
        <v>540</v>
      </c>
      <c r="K9" s="2">
        <f t="shared" si="1"/>
        <v>1080</v>
      </c>
      <c r="L9" s="2">
        <f t="shared" si="1"/>
        <v>540</v>
      </c>
      <c r="M9" s="2">
        <f t="shared" si="1"/>
        <v>2160</v>
      </c>
      <c r="N9" s="2">
        <f>SUM(Table4[[#This Row],[Column2]:[Column13]])</f>
        <v>14040</v>
      </c>
    </row>
    <row r="10" spans="1:17" x14ac:dyDescent="0.3">
      <c r="A10" t="s">
        <v>34</v>
      </c>
      <c r="B10" s="2">
        <v>200</v>
      </c>
      <c r="C10" s="2">
        <v>200</v>
      </c>
      <c r="D10" s="2">
        <v>200</v>
      </c>
      <c r="E10" s="2">
        <v>200</v>
      </c>
      <c r="F10" s="2">
        <v>200</v>
      </c>
      <c r="G10" s="2">
        <v>200</v>
      </c>
      <c r="H10" s="2">
        <v>200</v>
      </c>
      <c r="I10" s="2">
        <v>200</v>
      </c>
      <c r="J10" s="2">
        <v>200</v>
      </c>
      <c r="K10" s="2">
        <v>200</v>
      </c>
      <c r="L10" s="2">
        <v>200</v>
      </c>
      <c r="M10" s="2">
        <v>200</v>
      </c>
      <c r="N10" s="2">
        <f>SUM(Table4[[#This Row],[Column2]:[Column13]])</f>
        <v>2400</v>
      </c>
      <c r="P10" t="s">
        <v>79</v>
      </c>
    </row>
    <row r="11" spans="1:17" x14ac:dyDescent="0.3">
      <c r="A11" t="s">
        <v>35</v>
      </c>
      <c r="B11" s="2">
        <v>500</v>
      </c>
      <c r="C11" s="2">
        <v>500</v>
      </c>
      <c r="D11" s="2">
        <v>500</v>
      </c>
      <c r="E11" s="2">
        <v>500</v>
      </c>
      <c r="F11" s="2">
        <v>500</v>
      </c>
      <c r="G11" s="2">
        <v>500</v>
      </c>
      <c r="H11" s="2">
        <v>500</v>
      </c>
      <c r="I11" s="2">
        <v>500</v>
      </c>
      <c r="J11" s="2">
        <v>500</v>
      </c>
      <c r="K11" s="2">
        <v>500</v>
      </c>
      <c r="L11" s="2">
        <v>500</v>
      </c>
      <c r="M11" s="2">
        <v>500</v>
      </c>
      <c r="N11" s="2">
        <f>SUM(Table4[[#This Row],[Column2]:[Column13]])</f>
        <v>6000</v>
      </c>
      <c r="P11" t="s">
        <v>80</v>
      </c>
      <c r="Q11" s="13">
        <v>3</v>
      </c>
    </row>
    <row r="12" spans="1:17" x14ac:dyDescent="0.3">
      <c r="A12" t="s">
        <v>36</v>
      </c>
      <c r="B12" s="2">
        <v>500</v>
      </c>
      <c r="C12" s="2">
        <v>100</v>
      </c>
      <c r="D12" s="2">
        <v>70</v>
      </c>
      <c r="E12" s="2">
        <v>70</v>
      </c>
      <c r="F12" s="2">
        <v>70</v>
      </c>
      <c r="G12" s="2">
        <v>70</v>
      </c>
      <c r="H12" s="2"/>
      <c r="I12" s="2"/>
      <c r="J12" s="2"/>
      <c r="K12" s="2"/>
      <c r="L12" s="2"/>
      <c r="M12" s="2"/>
      <c r="N12" s="2">
        <f>SUM(Table4[[#This Row],[Column2]:[Column13]])</f>
        <v>880</v>
      </c>
      <c r="P12" t="s">
        <v>81</v>
      </c>
      <c r="Q12" s="13">
        <v>5</v>
      </c>
    </row>
    <row r="13" spans="1:17" x14ac:dyDescent="0.3">
      <c r="A13" t="s">
        <v>24</v>
      </c>
      <c r="B13" s="2">
        <v>200</v>
      </c>
      <c r="C13" s="2">
        <v>200</v>
      </c>
      <c r="D13" s="2">
        <v>200</v>
      </c>
      <c r="E13" s="2">
        <v>200</v>
      </c>
      <c r="F13" s="2">
        <v>200</v>
      </c>
      <c r="G13" s="2">
        <v>200</v>
      </c>
      <c r="H13" s="2">
        <v>200</v>
      </c>
      <c r="I13" s="2">
        <v>200</v>
      </c>
      <c r="J13" s="2">
        <v>200</v>
      </c>
      <c r="K13" s="2">
        <v>200</v>
      </c>
      <c r="L13" s="2">
        <v>200</v>
      </c>
      <c r="M13" s="2">
        <v>200</v>
      </c>
      <c r="N13" s="2">
        <f>SUM(Table4[[#This Row],[Column2]:[Column13]])</f>
        <v>2400</v>
      </c>
      <c r="P13" t="s">
        <v>82</v>
      </c>
      <c r="Q13" s="13">
        <v>4</v>
      </c>
    </row>
    <row r="14" spans="1:17" x14ac:dyDescent="0.3">
      <c r="A14" t="s">
        <v>53</v>
      </c>
      <c r="B14" s="2">
        <v>100</v>
      </c>
      <c r="C14" s="2">
        <v>100</v>
      </c>
      <c r="D14" s="2">
        <v>100</v>
      </c>
      <c r="E14" s="2">
        <v>100</v>
      </c>
      <c r="F14" s="2">
        <v>100</v>
      </c>
      <c r="G14" s="2">
        <v>100</v>
      </c>
      <c r="H14" s="2">
        <v>100</v>
      </c>
      <c r="I14" s="2">
        <v>100</v>
      </c>
      <c r="J14" s="2">
        <v>100</v>
      </c>
      <c r="K14" s="2">
        <v>100</v>
      </c>
      <c r="L14" s="2">
        <v>100</v>
      </c>
      <c r="M14" s="2">
        <v>100</v>
      </c>
      <c r="N14" s="2">
        <f>SUM(Table4[[#This Row],[Column2]:[Column13]])</f>
        <v>1200</v>
      </c>
      <c r="P14" t="s">
        <v>83</v>
      </c>
      <c r="Q14" s="13">
        <v>4</v>
      </c>
    </row>
    <row r="15" spans="1:17" x14ac:dyDescent="0.3">
      <c r="N15" s="2">
        <f>SUM(Table4[[#This Row],[Column2]:[Column13]])</f>
        <v>0</v>
      </c>
      <c r="P15" t="s">
        <v>84</v>
      </c>
      <c r="Q15" s="13">
        <v>4</v>
      </c>
    </row>
    <row r="16" spans="1:17" x14ac:dyDescent="0.3">
      <c r="N16" s="2">
        <f>SUM(Table4[[#This Row],[Column2]:[Column13]])</f>
        <v>0</v>
      </c>
      <c r="P16" t="s">
        <v>85</v>
      </c>
      <c r="Q16" s="13">
        <v>5</v>
      </c>
    </row>
    <row r="17" spans="1:17" x14ac:dyDescent="0.3">
      <c r="A17" t="s">
        <v>25</v>
      </c>
      <c r="B17" s="2">
        <f>SUM(B9:B14)</f>
        <v>2580</v>
      </c>
      <c r="C17" s="2">
        <f>SUM(C9:C14)</f>
        <v>2180</v>
      </c>
      <c r="D17" s="2">
        <f>SUM(D9:D14)</f>
        <v>2150</v>
      </c>
      <c r="E17" s="2">
        <f>SUM(E9:E14)</f>
        <v>2690</v>
      </c>
      <c r="F17" s="2">
        <f>SUM(F9:F14)</f>
        <v>2150</v>
      </c>
      <c r="G17" s="2">
        <f>SUM(G9:G14)</f>
        <v>2150</v>
      </c>
      <c r="H17" s="2">
        <f>SUM(H9:H14)</f>
        <v>2620</v>
      </c>
      <c r="I17" s="2">
        <f>SUM(I9:I14)</f>
        <v>2080</v>
      </c>
      <c r="J17" s="2">
        <f>SUM(J9:J14)</f>
        <v>1540</v>
      </c>
      <c r="K17" s="2">
        <f>SUM(K9:K14)</f>
        <v>2080</v>
      </c>
      <c r="L17" s="2">
        <f>SUM(L9:L14)</f>
        <v>1540</v>
      </c>
      <c r="M17" s="2">
        <f>SUM(M9:M14)</f>
        <v>3160</v>
      </c>
      <c r="N17" s="2">
        <f>SUM(Table4[[#This Row],[Column2]:[Column13]])</f>
        <v>26920</v>
      </c>
      <c r="P17" t="s">
        <v>86</v>
      </c>
      <c r="Q17" s="13">
        <v>6</v>
      </c>
    </row>
    <row r="18" spans="1:17" x14ac:dyDescent="0.3">
      <c r="A18" t="s">
        <v>26</v>
      </c>
      <c r="B18" s="2">
        <f>B6-B17</f>
        <v>-526</v>
      </c>
      <c r="C18" s="2">
        <f>C6-C17</f>
        <v>-126</v>
      </c>
      <c r="D18" s="2">
        <f>D6-D17</f>
        <v>-96</v>
      </c>
      <c r="E18" s="2">
        <f>E6-E17</f>
        <v>391</v>
      </c>
      <c r="F18" s="2">
        <f>F6-F17</f>
        <v>-96</v>
      </c>
      <c r="G18" s="2">
        <f>G6-G17</f>
        <v>-96</v>
      </c>
      <c r="H18" s="2">
        <f>H6-H17</f>
        <v>461</v>
      </c>
      <c r="I18" s="2">
        <f t="shared" ref="I18:M18" si="2">I6-I17</f>
        <v>-26</v>
      </c>
      <c r="J18" s="2">
        <f t="shared" si="2"/>
        <v>-513</v>
      </c>
      <c r="K18" s="2">
        <f t="shared" si="2"/>
        <v>-26</v>
      </c>
      <c r="L18" s="2">
        <f t="shared" si="2"/>
        <v>-513</v>
      </c>
      <c r="M18" s="2">
        <f t="shared" si="2"/>
        <v>948</v>
      </c>
      <c r="N18" s="2">
        <f>SUM(Table4[[#This Row],[Column2]:[Column13]])</f>
        <v>-218</v>
      </c>
      <c r="P18" t="s">
        <v>87</v>
      </c>
      <c r="Q18" s="13">
        <v>6</v>
      </c>
    </row>
    <row r="19" spans="1:17" x14ac:dyDescent="0.3">
      <c r="A19" t="s">
        <v>38</v>
      </c>
      <c r="B19" s="2">
        <f>B18*0.25</f>
        <v>-131.5</v>
      </c>
      <c r="C19" s="2">
        <f t="shared" ref="C19:M19" si="3">C18*0.25</f>
        <v>-31.5</v>
      </c>
      <c r="D19" s="2">
        <f t="shared" si="3"/>
        <v>-24</v>
      </c>
      <c r="E19" s="2">
        <f t="shared" si="3"/>
        <v>97.75</v>
      </c>
      <c r="F19" s="2">
        <f t="shared" si="3"/>
        <v>-24</v>
      </c>
      <c r="G19" s="2">
        <f t="shared" si="3"/>
        <v>-24</v>
      </c>
      <c r="H19" s="2">
        <f t="shared" si="3"/>
        <v>115.25</v>
      </c>
      <c r="I19" s="2">
        <f t="shared" si="3"/>
        <v>-6.5</v>
      </c>
      <c r="J19" s="2">
        <f t="shared" si="3"/>
        <v>-128.25</v>
      </c>
      <c r="K19" s="2">
        <f t="shared" si="3"/>
        <v>-6.5</v>
      </c>
      <c r="L19" s="2">
        <f t="shared" si="3"/>
        <v>-128.25</v>
      </c>
      <c r="M19" s="2">
        <f t="shared" si="3"/>
        <v>237</v>
      </c>
      <c r="N19" s="2">
        <f>SUM(Table4[[#This Row],[Column2]:[Column13]])</f>
        <v>-54.5</v>
      </c>
      <c r="P19" t="s">
        <v>88</v>
      </c>
      <c r="Q19" s="13">
        <v>8</v>
      </c>
    </row>
    <row r="20" spans="1:17" x14ac:dyDescent="0.3">
      <c r="A20" t="s">
        <v>27</v>
      </c>
      <c r="B20" s="2">
        <f>B18-B19</f>
        <v>-394.5</v>
      </c>
      <c r="C20" s="2">
        <f t="shared" ref="C20:M20" si="4">C18-C19</f>
        <v>-94.5</v>
      </c>
      <c r="D20" s="2">
        <f t="shared" si="4"/>
        <v>-72</v>
      </c>
      <c r="E20" s="2">
        <f t="shared" si="4"/>
        <v>293.25</v>
      </c>
      <c r="F20" s="2">
        <f t="shared" si="4"/>
        <v>-72</v>
      </c>
      <c r="G20" s="2">
        <f t="shared" si="4"/>
        <v>-72</v>
      </c>
      <c r="H20" s="2">
        <f t="shared" si="4"/>
        <v>345.75</v>
      </c>
      <c r="I20" s="2">
        <f t="shared" si="4"/>
        <v>-19.5</v>
      </c>
      <c r="J20" s="2">
        <f t="shared" si="4"/>
        <v>-384.75</v>
      </c>
      <c r="K20" s="2">
        <f t="shared" si="4"/>
        <v>-19.5</v>
      </c>
      <c r="L20" s="2">
        <f t="shared" si="4"/>
        <v>-384.75</v>
      </c>
      <c r="M20" s="2">
        <f t="shared" si="4"/>
        <v>711</v>
      </c>
      <c r="N20" s="2">
        <f>SUM(Table4[[#This Row],[Column2]:[Column13]])</f>
        <v>-163.5</v>
      </c>
      <c r="P20" t="s">
        <v>89</v>
      </c>
      <c r="Q20" s="13">
        <v>8</v>
      </c>
    </row>
    <row r="21" spans="1:17" x14ac:dyDescent="0.3">
      <c r="N21" s="2">
        <f>SUM(Table4[[#This Row],[Column2]:[Column13]])</f>
        <v>0</v>
      </c>
      <c r="P21" t="s">
        <v>90</v>
      </c>
      <c r="Q21" s="13">
        <v>9</v>
      </c>
    </row>
    <row r="22" spans="1:17" x14ac:dyDescent="0.3">
      <c r="A22" t="s">
        <v>42</v>
      </c>
      <c r="B22" s="2">
        <f>SUM(B20:M20)</f>
        <v>-163.5</v>
      </c>
      <c r="N22" s="2">
        <f>SUM(Table4[[#This Row],[Column2]:[Column13]])</f>
        <v>-163.5</v>
      </c>
      <c r="P22" t="s">
        <v>91</v>
      </c>
      <c r="Q22" s="13">
        <v>10</v>
      </c>
    </row>
    <row r="24" spans="1:17" x14ac:dyDescent="0.3">
      <c r="P24" t="s">
        <v>106</v>
      </c>
    </row>
    <row r="25" spans="1:17" x14ac:dyDescent="0.3">
      <c r="P25" t="s">
        <v>107</v>
      </c>
    </row>
    <row r="26" spans="1:17" x14ac:dyDescent="0.3">
      <c r="P26" t="s">
        <v>108</v>
      </c>
    </row>
    <row r="27" spans="1:17" x14ac:dyDescent="0.3">
      <c r="P27" t="s">
        <v>109</v>
      </c>
    </row>
  </sheetData>
  <phoneticPr fontId="5" type="noConversion"/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87250-590B-41B5-A59A-D2D9B8C0A4E0}">
  <dimension ref="A1:Q25"/>
  <sheetViews>
    <sheetView zoomScale="79" workbookViewId="0">
      <selection activeCell="N4" sqref="N4"/>
    </sheetView>
  </sheetViews>
  <sheetFormatPr defaultRowHeight="14.4" x14ac:dyDescent="0.3"/>
  <cols>
    <col min="1" max="1" width="31.44140625" bestFit="1" customWidth="1"/>
    <col min="2" max="5" width="11.109375" bestFit="1" customWidth="1"/>
    <col min="6" max="6" width="11.6640625" bestFit="1" customWidth="1"/>
    <col min="7" max="7" width="11.109375" bestFit="1" customWidth="1"/>
    <col min="8" max="13" width="11.6640625" bestFit="1" customWidth="1"/>
    <col min="14" max="14" width="13.6640625" customWidth="1"/>
    <col min="16" max="16" width="34" bestFit="1" customWidth="1"/>
    <col min="17" max="17" width="11.77734375" customWidth="1"/>
  </cols>
  <sheetData>
    <row r="1" spans="1:17" x14ac:dyDescent="0.3">
      <c r="A1" s="7" t="s">
        <v>56</v>
      </c>
      <c r="B1" s="7" t="s">
        <v>58</v>
      </c>
      <c r="C1" s="7" t="s">
        <v>59</v>
      </c>
      <c r="D1" s="7" t="s">
        <v>60</v>
      </c>
      <c r="E1" s="7" t="s">
        <v>61</v>
      </c>
      <c r="F1" s="7" t="s">
        <v>62</v>
      </c>
      <c r="G1" s="7" t="s">
        <v>63</v>
      </c>
      <c r="H1" s="7" t="s">
        <v>64</v>
      </c>
      <c r="I1" s="7" t="s">
        <v>65</v>
      </c>
      <c r="J1" s="7" t="s">
        <v>66</v>
      </c>
      <c r="K1" s="7" t="s">
        <v>67</v>
      </c>
      <c r="L1" s="7" t="s">
        <v>68</v>
      </c>
      <c r="M1" s="7" t="s">
        <v>69</v>
      </c>
      <c r="N1" t="s">
        <v>94</v>
      </c>
      <c r="Q1" s="5"/>
    </row>
    <row r="2" spans="1:17" x14ac:dyDescent="0.3">
      <c r="A2" t="s">
        <v>40</v>
      </c>
      <c r="N2" s="2"/>
      <c r="Q2" s="5"/>
    </row>
    <row r="3" spans="1:17" x14ac:dyDescent="0.3">
      <c r="B3" t="s">
        <v>11</v>
      </c>
      <c r="C3" t="s">
        <v>12</v>
      </c>
      <c r="D3" t="s">
        <v>13</v>
      </c>
      <c r="E3" t="s">
        <v>14</v>
      </c>
      <c r="F3" t="s">
        <v>15</v>
      </c>
      <c r="G3" t="s">
        <v>16</v>
      </c>
      <c r="H3" t="s">
        <v>17</v>
      </c>
      <c r="I3" t="s">
        <v>18</v>
      </c>
      <c r="J3" t="s">
        <v>19</v>
      </c>
      <c r="K3" t="s">
        <v>20</v>
      </c>
      <c r="L3" t="s">
        <v>21</v>
      </c>
      <c r="M3" t="s">
        <v>22</v>
      </c>
      <c r="N3" s="2" t="s">
        <v>7</v>
      </c>
      <c r="P3" s="4" t="s">
        <v>28</v>
      </c>
      <c r="Q3" s="5" t="s">
        <v>56</v>
      </c>
    </row>
    <row r="4" spans="1:17" x14ac:dyDescent="0.3">
      <c r="A4" t="s">
        <v>92</v>
      </c>
      <c r="B4">
        <v>4</v>
      </c>
      <c r="C4">
        <v>4</v>
      </c>
      <c r="D4">
        <v>6</v>
      </c>
      <c r="E4">
        <v>5</v>
      </c>
      <c r="F4">
        <v>6</v>
      </c>
      <c r="G4">
        <v>5</v>
      </c>
      <c r="H4">
        <v>2</v>
      </c>
      <c r="I4">
        <v>2</v>
      </c>
      <c r="J4">
        <v>2</v>
      </c>
      <c r="K4">
        <v>7</v>
      </c>
      <c r="L4">
        <v>7</v>
      </c>
      <c r="M4">
        <v>8</v>
      </c>
      <c r="N4" s="12">
        <f>SUM(Table6[[#This Row],[Column2]:[Column13]])</f>
        <v>58</v>
      </c>
      <c r="P4" t="s">
        <v>29</v>
      </c>
      <c r="Q4" s="5">
        <v>540</v>
      </c>
    </row>
    <row r="5" spans="1:17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>
        <f>SUM(Table6[[#This Row],[Column2]:[Column13]])</f>
        <v>0</v>
      </c>
      <c r="P5" t="s">
        <v>30</v>
      </c>
      <c r="Q5" s="5">
        <v>250</v>
      </c>
    </row>
    <row r="6" spans="1:17" x14ac:dyDescent="0.3">
      <c r="A6" t="s">
        <v>52</v>
      </c>
      <c r="B6" s="2">
        <f>B4*$Q8</f>
        <v>4108</v>
      </c>
      <c r="C6" s="2">
        <f t="shared" ref="C6:M6" si="0">C4*$Q8</f>
        <v>4108</v>
      </c>
      <c r="D6" s="2">
        <f t="shared" si="0"/>
        <v>6162</v>
      </c>
      <c r="E6" s="2">
        <f t="shared" si="0"/>
        <v>5135</v>
      </c>
      <c r="F6" s="2">
        <f t="shared" si="0"/>
        <v>6162</v>
      </c>
      <c r="G6" s="2">
        <f t="shared" si="0"/>
        <v>5135</v>
      </c>
      <c r="H6" s="2">
        <f t="shared" si="0"/>
        <v>2054</v>
      </c>
      <c r="I6" s="2">
        <f t="shared" si="0"/>
        <v>2054</v>
      </c>
      <c r="J6" s="2">
        <f t="shared" si="0"/>
        <v>2054</v>
      </c>
      <c r="K6" s="2">
        <f t="shared" si="0"/>
        <v>7189</v>
      </c>
      <c r="L6" s="2">
        <f t="shared" si="0"/>
        <v>7189</v>
      </c>
      <c r="M6" s="2">
        <f t="shared" si="0"/>
        <v>8216</v>
      </c>
      <c r="N6" s="2">
        <f>SUM(Table6[[#This Row],[Column2]:[Column13]])</f>
        <v>59566</v>
      </c>
      <c r="P6" t="s">
        <v>31</v>
      </c>
      <c r="Q6" s="5">
        <f>SUM(Q4:Q5)</f>
        <v>790</v>
      </c>
    </row>
    <row r="7" spans="1:17" x14ac:dyDescent="0.3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>
        <f>SUM(Table6[[#This Row],[Column2]:[Column13]])</f>
        <v>0</v>
      </c>
      <c r="P7" t="s">
        <v>32</v>
      </c>
      <c r="Q7" s="5">
        <f>Q6*30%</f>
        <v>237</v>
      </c>
    </row>
    <row r="8" spans="1:17" x14ac:dyDescent="0.3">
      <c r="A8" s="6" t="s">
        <v>23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>
        <f>SUM(Table6[[#This Row],[Column2]:[Column13]])</f>
        <v>0</v>
      </c>
      <c r="P8" t="s">
        <v>37</v>
      </c>
      <c r="Q8" s="5">
        <f>SUM(Q6:Q7)</f>
        <v>1027</v>
      </c>
    </row>
    <row r="9" spans="1:17" x14ac:dyDescent="0.3">
      <c r="A9" t="s">
        <v>33</v>
      </c>
      <c r="B9" s="2">
        <f>B4*$Q4</f>
        <v>2160</v>
      </c>
      <c r="C9" s="2">
        <f t="shared" ref="C9:M9" si="1">C4*$Q4</f>
        <v>2160</v>
      </c>
      <c r="D9" s="2">
        <f t="shared" si="1"/>
        <v>3240</v>
      </c>
      <c r="E9" s="2">
        <f t="shared" si="1"/>
        <v>2700</v>
      </c>
      <c r="F9" s="2">
        <f t="shared" si="1"/>
        <v>3240</v>
      </c>
      <c r="G9" s="2">
        <f t="shared" si="1"/>
        <v>2700</v>
      </c>
      <c r="H9" s="2">
        <f t="shared" si="1"/>
        <v>1080</v>
      </c>
      <c r="I9" s="2">
        <f t="shared" si="1"/>
        <v>1080</v>
      </c>
      <c r="J9" s="2">
        <f t="shared" si="1"/>
        <v>1080</v>
      </c>
      <c r="K9" s="2">
        <f t="shared" si="1"/>
        <v>3780</v>
      </c>
      <c r="L9" s="2">
        <f t="shared" si="1"/>
        <v>3780</v>
      </c>
      <c r="M9" s="2">
        <f t="shared" si="1"/>
        <v>4320</v>
      </c>
      <c r="N9" s="2">
        <f>SUM(Table6[[#This Row],[Column2]:[Column13]])</f>
        <v>31320</v>
      </c>
    </row>
    <row r="10" spans="1:17" x14ac:dyDescent="0.3">
      <c r="A10" t="s">
        <v>34</v>
      </c>
      <c r="B10" s="2">
        <v>200</v>
      </c>
      <c r="C10" s="2">
        <v>200</v>
      </c>
      <c r="D10" s="2">
        <v>200</v>
      </c>
      <c r="E10" s="2">
        <v>200</v>
      </c>
      <c r="F10" s="2">
        <v>250</v>
      </c>
      <c r="G10" s="2">
        <v>200</v>
      </c>
      <c r="H10" s="2">
        <v>250</v>
      </c>
      <c r="I10" s="2">
        <v>250</v>
      </c>
      <c r="J10" s="2">
        <v>250</v>
      </c>
      <c r="K10" s="2">
        <v>250</v>
      </c>
      <c r="L10" s="2">
        <v>250</v>
      </c>
      <c r="M10" s="2">
        <v>250</v>
      </c>
      <c r="N10" s="2">
        <f>SUM(Table6[[#This Row],[Column2]:[Column13]])</f>
        <v>2750</v>
      </c>
      <c r="P10" t="s">
        <v>55</v>
      </c>
      <c r="Q10">
        <v>10</v>
      </c>
    </row>
    <row r="11" spans="1:17" x14ac:dyDescent="0.3">
      <c r="A11" t="s">
        <v>35</v>
      </c>
      <c r="B11" s="2">
        <v>500</v>
      </c>
      <c r="C11" s="2">
        <v>500</v>
      </c>
      <c r="D11" s="2">
        <v>500</v>
      </c>
      <c r="E11" s="2">
        <v>500</v>
      </c>
      <c r="F11" s="2">
        <v>500</v>
      </c>
      <c r="G11" s="2">
        <v>500</v>
      </c>
      <c r="H11" s="2">
        <v>500</v>
      </c>
      <c r="I11" s="2">
        <v>500</v>
      </c>
      <c r="J11" s="2">
        <v>500</v>
      </c>
      <c r="K11" s="2">
        <v>500</v>
      </c>
      <c r="L11" s="2">
        <v>500</v>
      </c>
      <c r="M11" s="2">
        <v>500</v>
      </c>
      <c r="N11" s="2">
        <f>SUM(Table6[[#This Row],[Column2]:[Column13]])</f>
        <v>6000</v>
      </c>
    </row>
    <row r="12" spans="1:17" x14ac:dyDescent="0.3">
      <c r="A12" t="s">
        <v>36</v>
      </c>
      <c r="B12" s="2">
        <v>500</v>
      </c>
      <c r="C12" s="2">
        <v>250</v>
      </c>
      <c r="D12" s="2">
        <v>100</v>
      </c>
      <c r="E12" s="2">
        <v>100</v>
      </c>
      <c r="F12" s="2">
        <v>100</v>
      </c>
      <c r="G12" s="2"/>
      <c r="H12" s="2"/>
      <c r="I12" s="2"/>
      <c r="J12" s="2"/>
      <c r="K12" s="2"/>
      <c r="L12" s="2">
        <v>250</v>
      </c>
      <c r="M12" s="2">
        <v>250</v>
      </c>
      <c r="N12" s="2">
        <f>SUM(Table6[[#This Row],[Column2]:[Column13]])</f>
        <v>1550</v>
      </c>
      <c r="P12" s="8" t="s">
        <v>79</v>
      </c>
      <c r="Q12" s="8"/>
    </row>
    <row r="13" spans="1:17" x14ac:dyDescent="0.3">
      <c r="A13" t="s">
        <v>24</v>
      </c>
      <c r="B13" s="2">
        <v>200</v>
      </c>
      <c r="C13" s="2">
        <v>200</v>
      </c>
      <c r="D13" s="2">
        <v>200</v>
      </c>
      <c r="E13" s="2">
        <v>200</v>
      </c>
      <c r="F13" s="2">
        <v>200</v>
      </c>
      <c r="G13" s="2">
        <v>200</v>
      </c>
      <c r="H13" s="2">
        <v>200</v>
      </c>
      <c r="I13" s="2">
        <v>200</v>
      </c>
      <c r="J13" s="2">
        <v>200</v>
      </c>
      <c r="K13" s="2">
        <v>200</v>
      </c>
      <c r="L13" s="2">
        <v>200</v>
      </c>
      <c r="M13" s="2">
        <v>200</v>
      </c>
      <c r="N13" s="2">
        <f>SUM(Table6[[#This Row],[Column2]:[Column13]])</f>
        <v>2400</v>
      </c>
      <c r="P13" s="9" t="s">
        <v>80</v>
      </c>
      <c r="Q13" s="14">
        <v>9</v>
      </c>
    </row>
    <row r="14" spans="1:17" x14ac:dyDescent="0.3">
      <c r="A14" t="s">
        <v>39</v>
      </c>
      <c r="B14" s="2"/>
      <c r="C14" s="2"/>
      <c r="D14" s="2"/>
      <c r="E14" s="2"/>
      <c r="F14" s="2">
        <v>50</v>
      </c>
      <c r="G14" s="2"/>
      <c r="H14" s="2">
        <v>50</v>
      </c>
      <c r="I14" s="2">
        <v>50</v>
      </c>
      <c r="J14" s="2">
        <v>50</v>
      </c>
      <c r="K14" s="2">
        <v>50</v>
      </c>
      <c r="L14" s="2">
        <v>50</v>
      </c>
      <c r="M14" s="2">
        <v>50</v>
      </c>
      <c r="N14" s="2">
        <f>SUM(Table6[[#This Row],[Column2]:[Column13]])</f>
        <v>350</v>
      </c>
      <c r="P14" s="8" t="s">
        <v>81</v>
      </c>
      <c r="Q14" s="15">
        <v>8</v>
      </c>
    </row>
    <row r="15" spans="1:17" x14ac:dyDescent="0.3">
      <c r="A15" t="s">
        <v>53</v>
      </c>
      <c r="B15" s="2">
        <v>100</v>
      </c>
      <c r="C15" s="2">
        <v>100</v>
      </c>
      <c r="D15" s="2">
        <v>100</v>
      </c>
      <c r="E15" s="2">
        <v>100</v>
      </c>
      <c r="F15" s="2">
        <v>100</v>
      </c>
      <c r="G15" s="2">
        <v>100</v>
      </c>
      <c r="H15" s="2">
        <v>100</v>
      </c>
      <c r="I15" s="2">
        <v>100</v>
      </c>
      <c r="J15" s="2">
        <v>100</v>
      </c>
      <c r="K15" s="2">
        <v>100</v>
      </c>
      <c r="L15" s="2">
        <v>100</v>
      </c>
      <c r="M15" s="2">
        <v>100</v>
      </c>
      <c r="N15" s="2">
        <f>SUM(Table6[[#This Row],[Column2]:[Column13]])</f>
        <v>1200</v>
      </c>
      <c r="P15" s="9" t="s">
        <v>82</v>
      </c>
      <c r="Q15" s="14">
        <v>8</v>
      </c>
    </row>
    <row r="16" spans="1:17" x14ac:dyDescent="0.3">
      <c r="K16" s="2"/>
      <c r="L16" s="2"/>
      <c r="M16" s="2"/>
      <c r="N16" s="2">
        <f>SUM(Table6[[#This Row],[Column2]:[Column13]])</f>
        <v>0</v>
      </c>
      <c r="P16" s="8" t="s">
        <v>83</v>
      </c>
      <c r="Q16" s="15">
        <v>8</v>
      </c>
    </row>
    <row r="17" spans="1:17" x14ac:dyDescent="0.3">
      <c r="A17" t="s">
        <v>25</v>
      </c>
      <c r="B17" s="2">
        <f>SUM(B9:B13)</f>
        <v>3560</v>
      </c>
      <c r="C17" s="2">
        <f t="shared" ref="C17:M17" si="2">SUM(C9:C13)</f>
        <v>3310</v>
      </c>
      <c r="D17" s="2">
        <f t="shared" si="2"/>
        <v>4240</v>
      </c>
      <c r="E17" s="2">
        <f t="shared" si="2"/>
        <v>3700</v>
      </c>
      <c r="F17" s="2">
        <f>SUM(F9:F15)</f>
        <v>4440</v>
      </c>
      <c r="G17" s="2">
        <f t="shared" si="2"/>
        <v>3600</v>
      </c>
      <c r="H17" s="2">
        <f>SUM(H9:H15)</f>
        <v>2180</v>
      </c>
      <c r="I17" s="2">
        <f>SUM(I9:I15)</f>
        <v>2180</v>
      </c>
      <c r="J17" s="2">
        <f>SUM(J9:J15)</f>
        <v>2180</v>
      </c>
      <c r="K17" s="2">
        <f>SUM(K9:K16)</f>
        <v>4880</v>
      </c>
      <c r="L17" s="2">
        <f>SUM(L9:L15)</f>
        <v>5130</v>
      </c>
      <c r="M17" s="2">
        <f>SUM(M9:M15)</f>
        <v>5670</v>
      </c>
      <c r="N17" s="2">
        <f>SUM(Table6[[#This Row],[Column2]:[Column13]])</f>
        <v>45070</v>
      </c>
      <c r="P17" s="9" t="s">
        <v>84</v>
      </c>
      <c r="Q17" s="14">
        <v>12</v>
      </c>
    </row>
    <row r="18" spans="1:17" x14ac:dyDescent="0.3">
      <c r="A18" t="s">
        <v>26</v>
      </c>
      <c r="B18" s="2">
        <f>B6-B17</f>
        <v>548</v>
      </c>
      <c r="C18" s="2">
        <f>C6-C17</f>
        <v>798</v>
      </c>
      <c r="D18" s="2">
        <f>D6-D17</f>
        <v>1922</v>
      </c>
      <c r="E18" s="2">
        <f>E6-E17</f>
        <v>1435</v>
      </c>
      <c r="F18" s="2">
        <f>F6-F17</f>
        <v>1722</v>
      </c>
      <c r="G18" s="2">
        <f>G6-G17</f>
        <v>1535</v>
      </c>
      <c r="H18" s="2">
        <f>H6-H17</f>
        <v>-126</v>
      </c>
      <c r="I18" s="2">
        <f t="shared" ref="I18:M18" si="3">I6-I17</f>
        <v>-126</v>
      </c>
      <c r="J18" s="2">
        <f t="shared" si="3"/>
        <v>-126</v>
      </c>
      <c r="K18" s="2">
        <f t="shared" si="3"/>
        <v>2309</v>
      </c>
      <c r="L18" s="2">
        <f t="shared" si="3"/>
        <v>2059</v>
      </c>
      <c r="M18" s="2">
        <f t="shared" si="3"/>
        <v>2546</v>
      </c>
      <c r="N18" s="2">
        <f>SUM(Table6[[#This Row],[Column2]:[Column13]])</f>
        <v>14496</v>
      </c>
      <c r="P18" s="8" t="s">
        <v>85</v>
      </c>
      <c r="Q18" s="15">
        <v>6</v>
      </c>
    </row>
    <row r="19" spans="1:17" x14ac:dyDescent="0.3">
      <c r="A19" t="s">
        <v>38</v>
      </c>
      <c r="B19" s="2">
        <f>B18*0.25</f>
        <v>137</v>
      </c>
      <c r="C19" s="2">
        <f t="shared" ref="C19:M19" si="4">C18*0.25</f>
        <v>199.5</v>
      </c>
      <c r="D19" s="2">
        <f t="shared" si="4"/>
        <v>480.5</v>
      </c>
      <c r="E19" s="2">
        <f t="shared" si="4"/>
        <v>358.75</v>
      </c>
      <c r="F19" s="2">
        <f t="shared" si="4"/>
        <v>430.5</v>
      </c>
      <c r="G19" s="2">
        <f t="shared" si="4"/>
        <v>383.75</v>
      </c>
      <c r="H19" s="2">
        <f t="shared" si="4"/>
        <v>-31.5</v>
      </c>
      <c r="I19" s="2">
        <f t="shared" si="4"/>
        <v>-31.5</v>
      </c>
      <c r="J19" s="2">
        <f t="shared" si="4"/>
        <v>-31.5</v>
      </c>
      <c r="K19" s="2">
        <f t="shared" si="4"/>
        <v>577.25</v>
      </c>
      <c r="L19" s="2">
        <f t="shared" si="4"/>
        <v>514.75</v>
      </c>
      <c r="M19" s="2">
        <f t="shared" si="4"/>
        <v>636.5</v>
      </c>
      <c r="N19" s="2">
        <f>SUM(Table6[[#This Row],[Column2]:[Column13]])</f>
        <v>3624</v>
      </c>
      <c r="P19" s="9" t="s">
        <v>86</v>
      </c>
      <c r="Q19" s="14">
        <v>11</v>
      </c>
    </row>
    <row r="20" spans="1:17" x14ac:dyDescent="0.3">
      <c r="A20" t="s">
        <v>27</v>
      </c>
      <c r="B20" s="2">
        <f>B18-B19</f>
        <v>411</v>
      </c>
      <c r="C20" s="2">
        <f t="shared" ref="C20:M20" si="5">C18-C19</f>
        <v>598.5</v>
      </c>
      <c r="D20" s="2">
        <f t="shared" si="5"/>
        <v>1441.5</v>
      </c>
      <c r="E20" s="2">
        <f t="shared" si="5"/>
        <v>1076.25</v>
      </c>
      <c r="F20" s="2">
        <f t="shared" si="5"/>
        <v>1291.5</v>
      </c>
      <c r="G20" s="2">
        <f t="shared" si="5"/>
        <v>1151.25</v>
      </c>
      <c r="H20" s="2">
        <f t="shared" si="5"/>
        <v>-94.5</v>
      </c>
      <c r="I20" s="2">
        <f t="shared" si="5"/>
        <v>-94.5</v>
      </c>
      <c r="J20" s="2">
        <f t="shared" si="5"/>
        <v>-94.5</v>
      </c>
      <c r="K20" s="2">
        <f t="shared" si="5"/>
        <v>1731.75</v>
      </c>
      <c r="L20" s="2">
        <f t="shared" si="5"/>
        <v>1544.25</v>
      </c>
      <c r="M20" s="2">
        <f t="shared" si="5"/>
        <v>1909.5</v>
      </c>
      <c r="N20" s="2">
        <f>SUM(Table6[[#This Row],[Column2]:[Column13]])</f>
        <v>10872</v>
      </c>
      <c r="P20" s="8" t="s">
        <v>87</v>
      </c>
      <c r="Q20" s="15">
        <v>12</v>
      </c>
    </row>
    <row r="21" spans="1:17" x14ac:dyDescent="0.3">
      <c r="N21" s="2">
        <f>SUM(Table6[[#This Row],[Column2]:[Column13]])</f>
        <v>0</v>
      </c>
      <c r="P21" s="9" t="s">
        <v>88</v>
      </c>
      <c r="Q21" s="14">
        <v>11</v>
      </c>
    </row>
    <row r="22" spans="1:17" x14ac:dyDescent="0.3">
      <c r="A22" t="s">
        <v>42</v>
      </c>
      <c r="B22" s="2">
        <f>SUM(B20:M20)</f>
        <v>10872</v>
      </c>
      <c r="N22" s="2">
        <f>SUM(Table6[[#This Row],[Column2]:[Column13]])</f>
        <v>10872</v>
      </c>
      <c r="P22" s="8" t="s">
        <v>89</v>
      </c>
      <c r="Q22" s="15">
        <v>11</v>
      </c>
    </row>
    <row r="23" spans="1:17" x14ac:dyDescent="0.3">
      <c r="P23" s="9" t="s">
        <v>90</v>
      </c>
      <c r="Q23" s="14">
        <v>11</v>
      </c>
    </row>
    <row r="24" spans="1:17" x14ac:dyDescent="0.3">
      <c r="P24" s="10" t="s">
        <v>91</v>
      </c>
      <c r="Q24" s="16">
        <v>13</v>
      </c>
    </row>
    <row r="25" spans="1:17" x14ac:dyDescent="0.3">
      <c r="Q25" s="17"/>
    </row>
  </sheetData>
  <phoneticPr fontId="5" type="noConversion"/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A1E34-2A25-4C3A-92C3-B72CA714CF6C}">
  <dimension ref="A1:Q24"/>
  <sheetViews>
    <sheetView topLeftCell="A2" zoomScale="70" workbookViewId="0">
      <selection activeCell="B19" sqref="B19"/>
    </sheetView>
  </sheetViews>
  <sheetFormatPr defaultRowHeight="14.4" x14ac:dyDescent="0.3"/>
  <cols>
    <col min="1" max="1" width="29.77734375" bestFit="1" customWidth="1"/>
    <col min="2" max="2" width="11.5546875" bestFit="1" customWidth="1"/>
    <col min="3" max="6" width="11.6640625" bestFit="1" customWidth="1"/>
    <col min="7" max="7" width="11.5546875" bestFit="1" customWidth="1"/>
    <col min="8" max="12" width="11.6640625" bestFit="1" customWidth="1"/>
    <col min="13" max="13" width="11.6640625" customWidth="1"/>
    <col min="14" max="14" width="13.44140625" bestFit="1" customWidth="1"/>
    <col min="16" max="16" width="34.44140625" bestFit="1" customWidth="1"/>
    <col min="17" max="17" width="11.44140625" customWidth="1"/>
  </cols>
  <sheetData>
    <row r="1" spans="1:17" x14ac:dyDescent="0.3">
      <c r="A1" s="7" t="s">
        <v>56</v>
      </c>
      <c r="B1" s="7" t="s">
        <v>58</v>
      </c>
      <c r="C1" s="7" t="s">
        <v>59</v>
      </c>
      <c r="D1" s="7" t="s">
        <v>60</v>
      </c>
      <c r="E1" s="7" t="s">
        <v>61</v>
      </c>
      <c r="F1" s="7" t="s">
        <v>62</v>
      </c>
      <c r="G1" s="7" t="s">
        <v>63</v>
      </c>
      <c r="H1" s="7" t="s">
        <v>64</v>
      </c>
      <c r="I1" s="7" t="s">
        <v>65</v>
      </c>
      <c r="J1" s="7" t="s">
        <v>66</v>
      </c>
      <c r="K1" s="7" t="s">
        <v>67</v>
      </c>
      <c r="L1" s="7" t="s">
        <v>68</v>
      </c>
      <c r="M1" s="7" t="s">
        <v>69</v>
      </c>
      <c r="N1" t="s">
        <v>94</v>
      </c>
      <c r="Q1" s="5"/>
    </row>
    <row r="2" spans="1:17" x14ac:dyDescent="0.3">
      <c r="A2" t="s">
        <v>43</v>
      </c>
      <c r="N2" s="2"/>
      <c r="O2" s="2"/>
      <c r="Q2" s="5"/>
    </row>
    <row r="3" spans="1:17" x14ac:dyDescent="0.3">
      <c r="B3" t="s">
        <v>11</v>
      </c>
      <c r="C3" t="s">
        <v>12</v>
      </c>
      <c r="D3" t="s">
        <v>13</v>
      </c>
      <c r="E3" t="s">
        <v>14</v>
      </c>
      <c r="F3" t="s">
        <v>15</v>
      </c>
      <c r="G3" t="s">
        <v>16</v>
      </c>
      <c r="H3" t="s">
        <v>17</v>
      </c>
      <c r="I3" t="s">
        <v>18</v>
      </c>
      <c r="J3" t="s">
        <v>19</v>
      </c>
      <c r="K3" t="s">
        <v>20</v>
      </c>
      <c r="L3" t="s">
        <v>21</v>
      </c>
      <c r="M3" t="s">
        <v>22</v>
      </c>
      <c r="N3" s="2" t="s">
        <v>7</v>
      </c>
      <c r="O3" s="2"/>
      <c r="P3" s="4" t="s">
        <v>28</v>
      </c>
      <c r="Q3" s="5" t="s">
        <v>56</v>
      </c>
    </row>
    <row r="4" spans="1:17" x14ac:dyDescent="0.3">
      <c r="A4" t="s">
        <v>92</v>
      </c>
      <c r="B4">
        <v>7</v>
      </c>
      <c r="C4">
        <v>8</v>
      </c>
      <c r="D4">
        <v>8</v>
      </c>
      <c r="E4">
        <v>9</v>
      </c>
      <c r="F4">
        <v>8</v>
      </c>
      <c r="G4">
        <v>6</v>
      </c>
      <c r="H4">
        <v>8</v>
      </c>
      <c r="I4">
        <v>9</v>
      </c>
      <c r="J4">
        <v>9</v>
      </c>
      <c r="K4">
        <v>10</v>
      </c>
      <c r="L4">
        <v>9</v>
      </c>
      <c r="M4">
        <v>11</v>
      </c>
      <c r="N4" s="12">
        <f>SUM(Table8[[#This Row],[Column2]:[Column13]])</f>
        <v>102</v>
      </c>
      <c r="O4" s="2"/>
      <c r="P4" t="s">
        <v>41</v>
      </c>
      <c r="Q4" s="5">
        <f>540*1.05</f>
        <v>567</v>
      </c>
    </row>
    <row r="5" spans="1:17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t="s">
        <v>30</v>
      </c>
      <c r="Q5" s="5">
        <v>250</v>
      </c>
    </row>
    <row r="6" spans="1:17" x14ac:dyDescent="0.3">
      <c r="A6" t="s">
        <v>52</v>
      </c>
      <c r="B6" s="2">
        <f>B4*$Q8</f>
        <v>7434.6999999999989</v>
      </c>
      <c r="C6" s="2">
        <f>C4*$Q8</f>
        <v>8496.7999999999993</v>
      </c>
      <c r="D6" s="2">
        <f>D4*$Q8</f>
        <v>8496.7999999999993</v>
      </c>
      <c r="E6" s="2">
        <f>E4*$Q8</f>
        <v>9558.9</v>
      </c>
      <c r="F6" s="2">
        <f>F4*$Q8</f>
        <v>8496.7999999999993</v>
      </c>
      <c r="G6" s="2">
        <f>G4*$Q8</f>
        <v>6372.5999999999995</v>
      </c>
      <c r="H6" s="2">
        <f>H4*$Q8</f>
        <v>8496.7999999999993</v>
      </c>
      <c r="I6" s="2">
        <f>I4*$Q8</f>
        <v>9558.9</v>
      </c>
      <c r="J6" s="2">
        <f>J4*$Q8</f>
        <v>9558.9</v>
      </c>
      <c r="K6" s="2">
        <f>K4*$Q8</f>
        <v>10621</v>
      </c>
      <c r="L6" s="2">
        <f>L4*$Q8</f>
        <v>9558.9</v>
      </c>
      <c r="M6" s="2">
        <f>M4*$Q8</f>
        <v>11683.099999999999</v>
      </c>
      <c r="N6" s="2">
        <f>SUM(Table8[[#This Row],[Column2]:[Column13]])</f>
        <v>108334.19999999998</v>
      </c>
      <c r="O6" s="2"/>
      <c r="P6" t="s">
        <v>31</v>
      </c>
      <c r="Q6" s="5">
        <f>SUM(Q4:Q5)</f>
        <v>817</v>
      </c>
    </row>
    <row r="7" spans="1:17" x14ac:dyDescent="0.3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t="s">
        <v>32</v>
      </c>
      <c r="Q7" s="5">
        <f>Q6*30%</f>
        <v>245.1</v>
      </c>
    </row>
    <row r="8" spans="1:17" x14ac:dyDescent="0.3">
      <c r="A8" s="6" t="s">
        <v>23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t="s">
        <v>37</v>
      </c>
      <c r="Q8" s="5">
        <f>SUM(Q6:Q7)</f>
        <v>1062.0999999999999</v>
      </c>
    </row>
    <row r="9" spans="1:17" x14ac:dyDescent="0.3">
      <c r="A9" t="s">
        <v>33</v>
      </c>
      <c r="B9" s="2">
        <f>B4*$Q4</f>
        <v>3969</v>
      </c>
      <c r="C9" s="2">
        <f t="shared" ref="C9:M9" si="0">C4*$Q4</f>
        <v>4536</v>
      </c>
      <c r="D9" s="2">
        <f t="shared" si="0"/>
        <v>4536</v>
      </c>
      <c r="E9" s="2">
        <f t="shared" si="0"/>
        <v>5103</v>
      </c>
      <c r="F9" s="2">
        <f t="shared" si="0"/>
        <v>4536</v>
      </c>
      <c r="G9" s="2">
        <f t="shared" si="0"/>
        <v>3402</v>
      </c>
      <c r="H9" s="2">
        <f t="shared" si="0"/>
        <v>4536</v>
      </c>
      <c r="I9" s="2">
        <f t="shared" si="0"/>
        <v>5103</v>
      </c>
      <c r="J9" s="2">
        <f t="shared" si="0"/>
        <v>5103</v>
      </c>
      <c r="K9" s="2">
        <f t="shared" si="0"/>
        <v>5670</v>
      </c>
      <c r="L9" s="2">
        <f t="shared" si="0"/>
        <v>5103</v>
      </c>
      <c r="M9" s="2">
        <f t="shared" si="0"/>
        <v>6237</v>
      </c>
      <c r="N9" s="2">
        <f>SUM(Table8[[#This Row],[Column2]:[Column13]])</f>
        <v>57834</v>
      </c>
      <c r="O9" s="2"/>
    </row>
    <row r="10" spans="1:17" x14ac:dyDescent="0.3">
      <c r="A10" t="s">
        <v>34</v>
      </c>
      <c r="B10" s="2">
        <v>200</v>
      </c>
      <c r="C10" s="2">
        <v>200</v>
      </c>
      <c r="D10" s="2">
        <v>200</v>
      </c>
      <c r="E10" s="2">
        <v>200</v>
      </c>
      <c r="F10" s="2">
        <v>250</v>
      </c>
      <c r="G10" s="2">
        <v>200</v>
      </c>
      <c r="H10" s="2">
        <v>200</v>
      </c>
      <c r="I10" s="2">
        <v>250</v>
      </c>
      <c r="J10" s="2">
        <v>250</v>
      </c>
      <c r="K10" s="2">
        <v>250</v>
      </c>
      <c r="L10" s="2">
        <v>250</v>
      </c>
      <c r="M10" s="2">
        <v>250</v>
      </c>
      <c r="N10" s="2">
        <f>SUM(Table8[[#This Row],[Column2]:[Column13]])</f>
        <v>2700</v>
      </c>
      <c r="O10" s="2"/>
    </row>
    <row r="11" spans="1:17" x14ac:dyDescent="0.3">
      <c r="A11" t="s">
        <v>35</v>
      </c>
      <c r="B11" s="2">
        <v>500</v>
      </c>
      <c r="C11" s="2">
        <v>500</v>
      </c>
      <c r="D11" s="2">
        <v>500</v>
      </c>
      <c r="E11" s="2">
        <v>500</v>
      </c>
      <c r="F11" s="2">
        <v>500</v>
      </c>
      <c r="G11" s="2">
        <v>500</v>
      </c>
      <c r="H11" s="2">
        <v>500</v>
      </c>
      <c r="I11" s="2">
        <v>500</v>
      </c>
      <c r="J11" s="2">
        <v>500</v>
      </c>
      <c r="K11" s="2">
        <v>500</v>
      </c>
      <c r="L11" s="2">
        <v>500</v>
      </c>
      <c r="M11" s="2">
        <v>500</v>
      </c>
      <c r="N11" s="2">
        <f>SUM(Table8[[#This Row],[Column2]:[Column13]])</f>
        <v>6000</v>
      </c>
      <c r="O11" s="2"/>
    </row>
    <row r="12" spans="1:17" x14ac:dyDescent="0.3">
      <c r="A12" t="s">
        <v>36</v>
      </c>
      <c r="B12" s="2">
        <v>500</v>
      </c>
      <c r="C12" s="2">
        <v>250</v>
      </c>
      <c r="D12" s="2">
        <v>100</v>
      </c>
      <c r="E12" s="2">
        <v>100</v>
      </c>
      <c r="F12" s="2">
        <v>100</v>
      </c>
      <c r="G12" s="2"/>
      <c r="H12" s="2"/>
      <c r="I12" s="2"/>
      <c r="J12" s="2"/>
      <c r="K12" s="2"/>
      <c r="L12" s="2">
        <v>550</v>
      </c>
      <c r="M12" s="2">
        <v>500</v>
      </c>
      <c r="N12" s="2">
        <f>SUM(Table8[[#This Row],[Column2]:[Column13]])</f>
        <v>2100</v>
      </c>
      <c r="O12" s="2"/>
      <c r="P12" t="s">
        <v>96</v>
      </c>
    </row>
    <row r="13" spans="1:17" x14ac:dyDescent="0.3">
      <c r="A13" t="s">
        <v>24</v>
      </c>
      <c r="B13" s="2">
        <v>200</v>
      </c>
      <c r="C13" s="2">
        <v>200</v>
      </c>
      <c r="D13" s="2">
        <v>200</v>
      </c>
      <c r="E13" s="2">
        <v>200</v>
      </c>
      <c r="F13" s="2">
        <v>350</v>
      </c>
      <c r="G13" s="2">
        <v>200</v>
      </c>
      <c r="H13" s="2">
        <v>200</v>
      </c>
      <c r="I13" s="2">
        <v>350</v>
      </c>
      <c r="J13" s="2">
        <v>350</v>
      </c>
      <c r="K13" s="2">
        <v>350</v>
      </c>
      <c r="L13" s="2">
        <v>350</v>
      </c>
      <c r="M13" s="2">
        <v>350</v>
      </c>
      <c r="N13" s="2">
        <f>SUM(Table8[[#This Row],[Column2]:[Column13]])</f>
        <v>3300</v>
      </c>
      <c r="O13" s="2"/>
      <c r="P13" s="9" t="s">
        <v>80</v>
      </c>
      <c r="Q13" s="14">
        <v>7</v>
      </c>
    </row>
    <row r="14" spans="1:17" x14ac:dyDescent="0.3">
      <c r="A14" t="s">
        <v>39</v>
      </c>
      <c r="B14" s="2">
        <v>50</v>
      </c>
      <c r="C14" s="2">
        <v>50</v>
      </c>
      <c r="D14" s="2">
        <v>50</v>
      </c>
      <c r="E14" s="2">
        <v>50</v>
      </c>
      <c r="F14" s="2">
        <v>50</v>
      </c>
      <c r="G14" s="2"/>
      <c r="H14" s="2">
        <v>50</v>
      </c>
      <c r="I14" s="2">
        <v>50</v>
      </c>
      <c r="J14" s="2">
        <v>50</v>
      </c>
      <c r="K14" s="2">
        <v>50</v>
      </c>
      <c r="L14" s="2">
        <v>50</v>
      </c>
      <c r="M14" s="2">
        <v>50</v>
      </c>
      <c r="N14" s="2">
        <f>SUM(Table8[[#This Row],[Column2]:[Column13]])</f>
        <v>550</v>
      </c>
      <c r="O14" s="2"/>
      <c r="P14" s="8" t="s">
        <v>81</v>
      </c>
      <c r="Q14" s="15">
        <v>8</v>
      </c>
    </row>
    <row r="15" spans="1:17" x14ac:dyDescent="0.3">
      <c r="A15" t="s">
        <v>53</v>
      </c>
      <c r="B15" s="2">
        <v>100</v>
      </c>
      <c r="C15" s="2">
        <v>100</v>
      </c>
      <c r="D15" s="2">
        <v>100</v>
      </c>
      <c r="E15" s="2">
        <v>100</v>
      </c>
      <c r="F15" s="2">
        <v>100</v>
      </c>
      <c r="G15" s="2">
        <v>100</v>
      </c>
      <c r="H15" s="2">
        <v>100</v>
      </c>
      <c r="I15" s="2">
        <v>100</v>
      </c>
      <c r="J15" s="2">
        <v>100</v>
      </c>
      <c r="K15" s="2">
        <v>100</v>
      </c>
      <c r="L15" s="2">
        <v>100</v>
      </c>
      <c r="M15" s="2">
        <v>100</v>
      </c>
      <c r="N15" s="2">
        <f>SUM(Table8[[#This Row],[Column2]:[Column13]])</f>
        <v>1200</v>
      </c>
      <c r="O15" s="2"/>
      <c r="P15" s="9" t="s">
        <v>82</v>
      </c>
      <c r="Q15" s="14">
        <v>8</v>
      </c>
    </row>
    <row r="16" spans="1:17" x14ac:dyDescent="0.3">
      <c r="N16" s="2"/>
      <c r="O16" s="2"/>
      <c r="P16" s="8" t="s">
        <v>83</v>
      </c>
      <c r="Q16" s="15">
        <v>9</v>
      </c>
    </row>
    <row r="17" spans="1:17" x14ac:dyDescent="0.3">
      <c r="A17" t="s">
        <v>25</v>
      </c>
      <c r="B17" s="2">
        <f>SUM(B9:B15)</f>
        <v>5519</v>
      </c>
      <c r="C17" s="2">
        <f>SUM(C9:C15)</f>
        <v>5836</v>
      </c>
      <c r="D17" s="2">
        <f>SUM(D9:D15)</f>
        <v>5686</v>
      </c>
      <c r="E17" s="2">
        <f>SUM(E9:E15)</f>
        <v>6253</v>
      </c>
      <c r="F17" s="2">
        <f>SUM(F9:F15)</f>
        <v>5886</v>
      </c>
      <c r="G17" s="2">
        <f t="shared" ref="G17" si="1">SUM(G9:G13)</f>
        <v>4302</v>
      </c>
      <c r="H17" s="2">
        <f>SUM(H9:H15)</f>
        <v>5586</v>
      </c>
      <c r="I17" s="2">
        <f>SUM(I9:I15)</f>
        <v>6353</v>
      </c>
      <c r="J17" s="2">
        <f>SUM(J9:J15)</f>
        <v>6353</v>
      </c>
      <c r="K17" s="2">
        <f>SUM(K9:K15)</f>
        <v>6920</v>
      </c>
      <c r="L17" s="2">
        <f>SUM(L9:L15)</f>
        <v>6903</v>
      </c>
      <c r="M17" s="2">
        <f>SUM(M9:M15)</f>
        <v>7987</v>
      </c>
      <c r="N17" s="2">
        <f>SUM(Table8[[#This Row],[Column2]:[Column13]])</f>
        <v>73584</v>
      </c>
      <c r="O17" s="2"/>
      <c r="P17" s="9" t="s">
        <v>84</v>
      </c>
      <c r="Q17" s="14">
        <v>8</v>
      </c>
    </row>
    <row r="18" spans="1:17" x14ac:dyDescent="0.3">
      <c r="A18" t="s">
        <v>26</v>
      </c>
      <c r="B18" s="2">
        <f>B6-B17</f>
        <v>1915.6999999999989</v>
      </c>
      <c r="C18" s="2">
        <f>C6-C17</f>
        <v>2660.7999999999993</v>
      </c>
      <c r="D18" s="2">
        <f>D6-D17</f>
        <v>2810.7999999999993</v>
      </c>
      <c r="E18" s="2">
        <f>E6-E17</f>
        <v>3305.8999999999996</v>
      </c>
      <c r="F18" s="2">
        <f>F6-F17</f>
        <v>2610.7999999999993</v>
      </c>
      <c r="G18" s="2">
        <f>G6-G17</f>
        <v>2070.5999999999995</v>
      </c>
      <c r="H18" s="2">
        <f>H6-H17</f>
        <v>2910.7999999999993</v>
      </c>
      <c r="I18" s="2">
        <f t="shared" ref="I18:M18" si="2">I6-I17</f>
        <v>3205.8999999999996</v>
      </c>
      <c r="J18" s="2">
        <f t="shared" si="2"/>
        <v>3205.8999999999996</v>
      </c>
      <c r="K18" s="2">
        <f t="shared" si="2"/>
        <v>3701</v>
      </c>
      <c r="L18" s="2">
        <f t="shared" si="2"/>
        <v>2655.8999999999996</v>
      </c>
      <c r="M18" s="2">
        <f t="shared" si="2"/>
        <v>3696.0999999999985</v>
      </c>
      <c r="N18" s="2">
        <f>SUM(Table8[[#This Row],[Column2]:[Column13]])</f>
        <v>34750.199999999997</v>
      </c>
      <c r="O18" s="2"/>
      <c r="P18" s="8" t="s">
        <v>85</v>
      </c>
      <c r="Q18" s="15">
        <v>6</v>
      </c>
    </row>
    <row r="19" spans="1:17" x14ac:dyDescent="0.3">
      <c r="A19" t="s">
        <v>38</v>
      </c>
      <c r="B19" s="2">
        <f>B18*0.25</f>
        <v>478.92499999999973</v>
      </c>
      <c r="C19" s="2">
        <f t="shared" ref="C19:M19" si="3">C18*0.25</f>
        <v>665.19999999999982</v>
      </c>
      <c r="D19" s="2">
        <f t="shared" si="3"/>
        <v>702.69999999999982</v>
      </c>
      <c r="E19" s="2">
        <f t="shared" si="3"/>
        <v>826.47499999999991</v>
      </c>
      <c r="F19" s="2">
        <f t="shared" si="3"/>
        <v>652.69999999999982</v>
      </c>
      <c r="G19" s="2">
        <f t="shared" si="3"/>
        <v>517.64999999999986</v>
      </c>
      <c r="H19" s="2">
        <f t="shared" si="3"/>
        <v>727.69999999999982</v>
      </c>
      <c r="I19" s="2">
        <f t="shared" si="3"/>
        <v>801.47499999999991</v>
      </c>
      <c r="J19" s="2">
        <f t="shared" si="3"/>
        <v>801.47499999999991</v>
      </c>
      <c r="K19" s="2">
        <f t="shared" si="3"/>
        <v>925.25</v>
      </c>
      <c r="L19" s="2">
        <f t="shared" si="3"/>
        <v>663.97499999999991</v>
      </c>
      <c r="M19" s="2">
        <f t="shared" si="3"/>
        <v>924.02499999999964</v>
      </c>
      <c r="N19" s="2">
        <f>SUM(Table8[[#This Row],[Column2]:[Column13]])</f>
        <v>8687.5499999999993</v>
      </c>
      <c r="O19" s="2"/>
      <c r="P19" s="9" t="s">
        <v>86</v>
      </c>
      <c r="Q19" s="14">
        <v>8</v>
      </c>
    </row>
    <row r="20" spans="1:17" x14ac:dyDescent="0.3">
      <c r="A20" t="s">
        <v>27</v>
      </c>
      <c r="B20" s="2">
        <f>B18-B19</f>
        <v>1436.7749999999992</v>
      </c>
      <c r="C20" s="2">
        <f t="shared" ref="C20:M20" si="4">C18-C19</f>
        <v>1995.5999999999995</v>
      </c>
      <c r="D20" s="2">
        <f t="shared" si="4"/>
        <v>2108.0999999999995</v>
      </c>
      <c r="E20" s="2">
        <f t="shared" si="4"/>
        <v>2479.4249999999997</v>
      </c>
      <c r="F20" s="2">
        <f t="shared" si="4"/>
        <v>1958.0999999999995</v>
      </c>
      <c r="G20" s="2">
        <f t="shared" si="4"/>
        <v>1552.9499999999996</v>
      </c>
      <c r="H20" s="2">
        <f t="shared" si="4"/>
        <v>2183.0999999999995</v>
      </c>
      <c r="I20" s="2">
        <f t="shared" si="4"/>
        <v>2404.4249999999997</v>
      </c>
      <c r="J20" s="2">
        <f t="shared" si="4"/>
        <v>2404.4249999999997</v>
      </c>
      <c r="K20" s="2">
        <f t="shared" si="4"/>
        <v>2775.75</v>
      </c>
      <c r="L20" s="2">
        <f t="shared" si="4"/>
        <v>1991.9249999999997</v>
      </c>
      <c r="M20" s="2">
        <f t="shared" si="4"/>
        <v>2772.0749999999989</v>
      </c>
      <c r="N20" s="2">
        <f>SUM(Table8[[#This Row],[Column2]:[Column13]])</f>
        <v>26062.649999999994</v>
      </c>
      <c r="O20" s="2"/>
      <c r="P20" s="8" t="s">
        <v>87</v>
      </c>
      <c r="Q20" s="15">
        <v>9</v>
      </c>
    </row>
    <row r="21" spans="1:17" x14ac:dyDescent="0.3">
      <c r="N21" s="2">
        <f>SUM(Table8[[#This Row],[Column2]:[Column13]])</f>
        <v>0</v>
      </c>
      <c r="O21" s="2"/>
      <c r="P21" s="9" t="s">
        <v>88</v>
      </c>
      <c r="Q21" s="14">
        <v>9</v>
      </c>
    </row>
    <row r="22" spans="1:17" x14ac:dyDescent="0.3">
      <c r="A22" t="s">
        <v>42</v>
      </c>
      <c r="B22" s="2">
        <f>SUM(B20:M20)</f>
        <v>26062.649999999994</v>
      </c>
      <c r="N22" s="2">
        <f>SUM(Table8[[#This Row],[Column2]:[Column13]])</f>
        <v>26062.649999999994</v>
      </c>
      <c r="O22" s="2"/>
      <c r="P22" s="8" t="s">
        <v>89</v>
      </c>
      <c r="Q22" s="15">
        <v>10</v>
      </c>
    </row>
    <row r="23" spans="1:17" x14ac:dyDescent="0.3">
      <c r="P23" s="9" t="s">
        <v>90</v>
      </c>
      <c r="Q23" s="14">
        <v>9</v>
      </c>
    </row>
    <row r="24" spans="1:17" x14ac:dyDescent="0.3">
      <c r="P24" s="10" t="s">
        <v>91</v>
      </c>
      <c r="Q24" s="16">
        <v>11</v>
      </c>
    </row>
  </sheetData>
  <phoneticPr fontId="5" type="noConversion"/>
  <pageMargins left="0.7" right="0.7" top="0.75" bottom="0.75" header="0.3" footer="0.3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BC348-6B42-4CF4-B302-F9B1E5CE795F}">
  <dimension ref="A1:Q22"/>
  <sheetViews>
    <sheetView zoomScale="85" zoomScaleNormal="85" workbookViewId="0">
      <selection activeCell="H30" sqref="H30"/>
    </sheetView>
  </sheetViews>
  <sheetFormatPr defaultRowHeight="14.4" x14ac:dyDescent="0.3"/>
  <cols>
    <col min="1" max="1" width="24" bestFit="1" customWidth="1"/>
    <col min="2" max="2" width="12" bestFit="1" customWidth="1"/>
    <col min="3" max="9" width="10.109375" bestFit="1" customWidth="1"/>
    <col min="10" max="13" width="11.109375" customWidth="1"/>
    <col min="14" max="14" width="12.21875" bestFit="1" customWidth="1"/>
    <col min="16" max="16" width="34" bestFit="1" customWidth="1"/>
    <col min="17" max="17" width="11.109375" customWidth="1"/>
  </cols>
  <sheetData>
    <row r="1" spans="1:17" x14ac:dyDescent="0.3">
      <c r="A1" s="7" t="s">
        <v>56</v>
      </c>
      <c r="B1" s="7" t="s">
        <v>58</v>
      </c>
      <c r="C1" s="7" t="s">
        <v>59</v>
      </c>
      <c r="D1" s="7" t="s">
        <v>60</v>
      </c>
      <c r="E1" s="7" t="s">
        <v>61</v>
      </c>
      <c r="F1" s="7" t="s">
        <v>62</v>
      </c>
      <c r="G1" s="7" t="s">
        <v>63</v>
      </c>
      <c r="H1" s="7" t="s">
        <v>64</v>
      </c>
      <c r="I1" s="7" t="s">
        <v>65</v>
      </c>
      <c r="J1" s="7" t="s">
        <v>66</v>
      </c>
      <c r="K1" s="7" t="s">
        <v>67</v>
      </c>
      <c r="L1" s="7" t="s">
        <v>68</v>
      </c>
      <c r="M1" s="7" t="s">
        <v>69</v>
      </c>
      <c r="N1" t="s">
        <v>94</v>
      </c>
      <c r="Q1" s="5"/>
    </row>
    <row r="2" spans="1:17" x14ac:dyDescent="0.3">
      <c r="A2" t="s">
        <v>44</v>
      </c>
      <c r="N2" s="2"/>
      <c r="Q2" s="5"/>
    </row>
    <row r="3" spans="1:17" x14ac:dyDescent="0.3">
      <c r="B3" t="s">
        <v>11</v>
      </c>
      <c r="C3" t="s">
        <v>12</v>
      </c>
      <c r="D3" t="s">
        <v>13</v>
      </c>
      <c r="E3" t="s">
        <v>14</v>
      </c>
      <c r="F3" t="s">
        <v>15</v>
      </c>
      <c r="G3" t="s">
        <v>16</v>
      </c>
      <c r="H3" t="s">
        <v>17</v>
      </c>
      <c r="I3" t="s">
        <v>18</v>
      </c>
      <c r="J3" t="s">
        <v>19</v>
      </c>
      <c r="K3" t="s">
        <v>20</v>
      </c>
      <c r="L3" t="s">
        <v>21</v>
      </c>
      <c r="M3" t="s">
        <v>22</v>
      </c>
      <c r="N3" s="2" t="s">
        <v>7</v>
      </c>
      <c r="P3" s="4" t="s">
        <v>28</v>
      </c>
      <c r="Q3" s="5" t="s">
        <v>56</v>
      </c>
    </row>
    <row r="4" spans="1:17" x14ac:dyDescent="0.3">
      <c r="A4" t="s">
        <v>95</v>
      </c>
      <c r="B4" s="11">
        <v>2</v>
      </c>
      <c r="C4" s="11">
        <v>2</v>
      </c>
      <c r="D4" s="11">
        <v>2</v>
      </c>
      <c r="E4" s="11">
        <v>3</v>
      </c>
      <c r="F4" s="11">
        <v>2</v>
      </c>
      <c r="G4" s="11">
        <v>2</v>
      </c>
      <c r="H4" s="11">
        <v>3</v>
      </c>
      <c r="I4" s="11">
        <v>2</v>
      </c>
      <c r="J4" s="11">
        <v>1</v>
      </c>
      <c r="K4" s="11">
        <v>2</v>
      </c>
      <c r="L4" s="11">
        <v>1</v>
      </c>
      <c r="M4" s="11">
        <v>4</v>
      </c>
      <c r="N4" s="17">
        <f>SUM(Table10[[#This Row],[Column2]:[Column13]])</f>
        <v>26</v>
      </c>
      <c r="P4" t="s">
        <v>29</v>
      </c>
      <c r="Q4" s="5">
        <v>540</v>
      </c>
    </row>
    <row r="5" spans="1:17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>
        <f>SUM(Table10[[#This Row],[Column2]:[Column13]])</f>
        <v>0</v>
      </c>
      <c r="P5" t="s">
        <v>30</v>
      </c>
      <c r="Q5" s="5">
        <v>250</v>
      </c>
    </row>
    <row r="6" spans="1:17" x14ac:dyDescent="0.3">
      <c r="A6" s="6" t="s">
        <v>45</v>
      </c>
      <c r="B6" s="2">
        <f>B4*$Q8</f>
        <v>2054</v>
      </c>
      <c r="C6" s="2">
        <f t="shared" ref="C6:M6" si="0">C4*$Q8</f>
        <v>2054</v>
      </c>
      <c r="D6" s="2">
        <f t="shared" si="0"/>
        <v>2054</v>
      </c>
      <c r="E6" s="2">
        <f t="shared" si="0"/>
        <v>3081</v>
      </c>
      <c r="F6" s="2">
        <f t="shared" si="0"/>
        <v>2054</v>
      </c>
      <c r="G6" s="2">
        <f t="shared" si="0"/>
        <v>2054</v>
      </c>
      <c r="H6" s="2">
        <f t="shared" si="0"/>
        <v>3081</v>
      </c>
      <c r="I6" s="2">
        <f t="shared" si="0"/>
        <v>2054</v>
      </c>
      <c r="J6" s="2">
        <f t="shared" si="0"/>
        <v>1027</v>
      </c>
      <c r="K6" s="2">
        <f t="shared" si="0"/>
        <v>2054</v>
      </c>
      <c r="L6" s="2">
        <f t="shared" si="0"/>
        <v>1027</v>
      </c>
      <c r="M6" s="2">
        <f t="shared" si="0"/>
        <v>4108</v>
      </c>
      <c r="N6" s="2">
        <f>SUM(Table10[[#This Row],[Column2]:[Column13]])</f>
        <v>26702</v>
      </c>
      <c r="P6" t="s">
        <v>31</v>
      </c>
      <c r="Q6" s="5">
        <f>SUM(Q4:Q5)</f>
        <v>790</v>
      </c>
    </row>
    <row r="7" spans="1:17" x14ac:dyDescent="0.3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P7" t="s">
        <v>32</v>
      </c>
      <c r="Q7" s="5">
        <f>Q6*30%</f>
        <v>237</v>
      </c>
    </row>
    <row r="8" spans="1:17" x14ac:dyDescent="0.3">
      <c r="A8" s="6" t="s">
        <v>46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P8" t="s">
        <v>37</v>
      </c>
      <c r="Q8" s="5">
        <f>SUM(Q6:Q7)</f>
        <v>1027</v>
      </c>
    </row>
    <row r="9" spans="1:17" x14ac:dyDescent="0.3">
      <c r="A9" t="s">
        <v>33</v>
      </c>
      <c r="B9" s="2">
        <f>Table4[[#This Row],[Column14]]</f>
        <v>14040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>
        <f>Table10[[#This Row],[Column2]]</f>
        <v>14040</v>
      </c>
    </row>
    <row r="10" spans="1:17" x14ac:dyDescent="0.3">
      <c r="A10" t="s">
        <v>34</v>
      </c>
      <c r="B10" s="2">
        <v>200</v>
      </c>
      <c r="C10" s="2">
        <v>200</v>
      </c>
      <c r="D10" s="2">
        <v>200</v>
      </c>
      <c r="E10" s="2">
        <v>200</v>
      </c>
      <c r="F10" s="2">
        <v>200</v>
      </c>
      <c r="G10" s="2">
        <v>200</v>
      </c>
      <c r="H10" s="2">
        <v>200</v>
      </c>
      <c r="I10" s="2">
        <v>200</v>
      </c>
      <c r="J10" s="2">
        <v>200</v>
      </c>
      <c r="K10" s="2">
        <v>200</v>
      </c>
      <c r="L10" s="2">
        <v>200</v>
      </c>
      <c r="M10" s="2">
        <v>200</v>
      </c>
      <c r="N10" s="2">
        <f>SUM(Table10[[#This Row],[Column2]:[Column13]])</f>
        <v>2400</v>
      </c>
    </row>
    <row r="11" spans="1:17" x14ac:dyDescent="0.3">
      <c r="A11" t="s">
        <v>35</v>
      </c>
      <c r="B11" s="2">
        <v>500</v>
      </c>
      <c r="C11" s="2">
        <v>500</v>
      </c>
      <c r="D11" s="2">
        <v>500</v>
      </c>
      <c r="E11" s="2">
        <v>500</v>
      </c>
      <c r="F11" s="2">
        <v>500</v>
      </c>
      <c r="G11" s="2">
        <v>500</v>
      </c>
      <c r="H11" s="2">
        <v>500</v>
      </c>
      <c r="I11" s="2">
        <v>500</v>
      </c>
      <c r="J11" s="2">
        <v>500</v>
      </c>
      <c r="K11" s="2">
        <v>500</v>
      </c>
      <c r="L11" s="2">
        <v>500</v>
      </c>
      <c r="M11" s="2">
        <v>500</v>
      </c>
      <c r="N11" s="2">
        <f>SUM(Table10[[#This Row],[Column2]:[Column13]])</f>
        <v>6000</v>
      </c>
    </row>
    <row r="12" spans="1:17" x14ac:dyDescent="0.3">
      <c r="A12" t="s">
        <v>36</v>
      </c>
      <c r="B12" s="2">
        <f>Table4[[#This Row],[Column14]]</f>
        <v>880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>
        <f>SUM(Table10[[#This Row],[Column2]:[Column13]])</f>
        <v>880</v>
      </c>
    </row>
    <row r="13" spans="1:17" x14ac:dyDescent="0.3">
      <c r="A13" t="s">
        <v>24</v>
      </c>
      <c r="B13" s="2">
        <v>200</v>
      </c>
      <c r="C13" s="2">
        <v>200</v>
      </c>
      <c r="D13" s="2">
        <v>200</v>
      </c>
      <c r="E13" s="2">
        <v>200</v>
      </c>
      <c r="F13" s="2">
        <v>200</v>
      </c>
      <c r="G13" s="2">
        <v>200</v>
      </c>
      <c r="H13" s="2">
        <v>200</v>
      </c>
      <c r="I13" s="2">
        <v>200</v>
      </c>
      <c r="J13" s="2">
        <v>200</v>
      </c>
      <c r="K13" s="2">
        <v>200</v>
      </c>
      <c r="L13" s="2">
        <v>200</v>
      </c>
      <c r="M13" s="2">
        <v>200</v>
      </c>
      <c r="N13" s="2">
        <f>SUM(Table10[[#This Row],[Column2]:[Column13]])</f>
        <v>2400</v>
      </c>
    </row>
    <row r="14" spans="1:17" x14ac:dyDescent="0.3">
      <c r="A14" t="s">
        <v>53</v>
      </c>
      <c r="B14" s="2">
        <v>100</v>
      </c>
      <c r="C14" s="2">
        <v>100</v>
      </c>
      <c r="D14" s="2">
        <v>100</v>
      </c>
      <c r="E14" s="2">
        <v>100</v>
      </c>
      <c r="F14" s="2">
        <v>100</v>
      </c>
      <c r="G14" s="2">
        <v>100</v>
      </c>
      <c r="H14" s="2">
        <v>100</v>
      </c>
      <c r="I14" s="2">
        <v>100</v>
      </c>
      <c r="J14" s="2">
        <v>100</v>
      </c>
      <c r="K14" s="2">
        <v>100</v>
      </c>
      <c r="L14" s="2">
        <v>100</v>
      </c>
      <c r="M14" s="2">
        <v>100</v>
      </c>
      <c r="N14" s="2">
        <f>SUM(Table10[[#This Row],[Column2]:[Column13]])</f>
        <v>1200</v>
      </c>
    </row>
    <row r="15" spans="1:17" x14ac:dyDescent="0.3">
      <c r="N15" s="2">
        <f>SUM(Table10[[#This Row],[Column2]:[Column13]])</f>
        <v>0</v>
      </c>
    </row>
    <row r="16" spans="1:17" x14ac:dyDescent="0.3">
      <c r="N16" s="2">
        <f>SUM(Table10[[#This Row],[Column2]:[Column13]])</f>
        <v>0</v>
      </c>
    </row>
    <row r="17" spans="1:14" x14ac:dyDescent="0.3">
      <c r="A17" t="s">
        <v>78</v>
      </c>
      <c r="B17" s="2">
        <f>SUM(B9:B14)</f>
        <v>15920</v>
      </c>
      <c r="C17" s="2">
        <f>SUM(C9:C14)</f>
        <v>1000</v>
      </c>
      <c r="D17" s="2">
        <f>SUM(D9:D14)</f>
        <v>1000</v>
      </c>
      <c r="E17" s="2">
        <f>SUM(E9:E14)</f>
        <v>1000</v>
      </c>
      <c r="F17" s="2">
        <f>SUM(F9:F14)</f>
        <v>1000</v>
      </c>
      <c r="G17" s="2">
        <f>SUM(G9:G14)</f>
        <v>1000</v>
      </c>
      <c r="H17" s="2">
        <f>SUM(H9:H14)</f>
        <v>1000</v>
      </c>
      <c r="I17" s="2">
        <f>SUM(I9:I14)</f>
        <v>1000</v>
      </c>
      <c r="J17" s="2">
        <f>SUM(J9:J14)</f>
        <v>1000</v>
      </c>
      <c r="K17" s="2">
        <f>SUM(K9:K14)</f>
        <v>1000</v>
      </c>
      <c r="L17" s="2">
        <f>SUM(L9:L14)</f>
        <v>1000</v>
      </c>
      <c r="M17" s="2">
        <f>SUM(M9:M14)</f>
        <v>1000</v>
      </c>
      <c r="N17" s="2">
        <f>SUM(Table10[[#This Row],[Column2]:[Column13]])</f>
        <v>26920</v>
      </c>
    </row>
    <row r="18" spans="1:14" x14ac:dyDescent="0.3">
      <c r="A18" t="s">
        <v>26</v>
      </c>
      <c r="B18" s="2">
        <f>B6-B17</f>
        <v>-13866</v>
      </c>
      <c r="C18" s="2">
        <f>C6-C17</f>
        <v>1054</v>
      </c>
      <c r="D18" s="2">
        <f>D6-D17</f>
        <v>1054</v>
      </c>
      <c r="E18" s="2">
        <f>E6-E17</f>
        <v>2081</v>
      </c>
      <c r="F18" s="2">
        <f>F6-F17</f>
        <v>1054</v>
      </c>
      <c r="G18" s="2">
        <f>G6-G17</f>
        <v>1054</v>
      </c>
      <c r="H18" s="2">
        <f>H6-H17</f>
        <v>2081</v>
      </c>
      <c r="I18" s="2">
        <f t="shared" ref="I18:M18" si="1">I6-I17</f>
        <v>1054</v>
      </c>
      <c r="J18" s="2">
        <f t="shared" si="1"/>
        <v>27</v>
      </c>
      <c r="K18" s="2">
        <f t="shared" si="1"/>
        <v>1054</v>
      </c>
      <c r="L18" s="2">
        <f t="shared" si="1"/>
        <v>27</v>
      </c>
      <c r="M18" s="2">
        <f t="shared" si="1"/>
        <v>3108</v>
      </c>
      <c r="N18" s="2">
        <f>SUM(Table10[[#This Row],[Column2]:[Column13]])</f>
        <v>-218</v>
      </c>
    </row>
    <row r="19" spans="1:14" x14ac:dyDescent="0.3">
      <c r="A19" t="s">
        <v>38</v>
      </c>
      <c r="B19" s="2">
        <f>SUM(Table4[[#This Row],[Column2]:[Column13]])</f>
        <v>-54.5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3">
      <c r="A20" s="6" t="s">
        <v>47</v>
      </c>
      <c r="B20" s="2">
        <f>B18-B19</f>
        <v>-13811.5</v>
      </c>
      <c r="C20" s="2">
        <f t="shared" ref="C20:M20" si="2">C18-C19</f>
        <v>1054</v>
      </c>
      <c r="D20" s="2">
        <f t="shared" si="2"/>
        <v>1054</v>
      </c>
      <c r="E20" s="2">
        <f t="shared" si="2"/>
        <v>2081</v>
      </c>
      <c r="F20" s="2">
        <f t="shared" si="2"/>
        <v>1054</v>
      </c>
      <c r="G20" s="2">
        <f t="shared" si="2"/>
        <v>1054</v>
      </c>
      <c r="H20" s="2">
        <f t="shared" si="2"/>
        <v>2081</v>
      </c>
      <c r="I20" s="2">
        <f t="shared" si="2"/>
        <v>1054</v>
      </c>
      <c r="J20" s="2">
        <f t="shared" si="2"/>
        <v>27</v>
      </c>
      <c r="K20" s="2">
        <f t="shared" si="2"/>
        <v>1054</v>
      </c>
      <c r="L20" s="2">
        <f t="shared" si="2"/>
        <v>27</v>
      </c>
      <c r="M20" s="2">
        <f t="shared" si="2"/>
        <v>3108</v>
      </c>
      <c r="N20" s="2">
        <f>SUM(Table10[[#This Row],[Column2]:[Column13]])</f>
        <v>-163.5</v>
      </c>
    </row>
    <row r="21" spans="1:14" x14ac:dyDescent="0.3">
      <c r="N21" s="2">
        <f>SUM(Table10[[#This Row],[Column2]:[Column13]])</f>
        <v>0</v>
      </c>
    </row>
    <row r="22" spans="1:14" x14ac:dyDescent="0.3">
      <c r="A22" s="6" t="s">
        <v>51</v>
      </c>
      <c r="B22" s="2">
        <f>SUM(B20:M20)</f>
        <v>-163.5</v>
      </c>
      <c r="N22" s="2">
        <f>SUM(Table10[[#This Row],[Column2]:[Column13]])</f>
        <v>-163.5</v>
      </c>
    </row>
  </sheetData>
  <phoneticPr fontId="5" type="noConversion"/>
  <pageMargins left="0.7" right="0.7" top="0.75" bottom="0.75" header="0.3" footer="0.3"/>
  <tableParts count="2"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50C42-3AD4-4701-B080-74302B3D5295}">
  <dimension ref="A1:Q22"/>
  <sheetViews>
    <sheetView zoomScale="67" workbookViewId="0">
      <selection activeCell="B20" sqref="B20"/>
    </sheetView>
  </sheetViews>
  <sheetFormatPr defaultRowHeight="14.4" x14ac:dyDescent="0.3"/>
  <cols>
    <col min="1" max="1" width="29.77734375" bestFit="1" customWidth="1"/>
    <col min="2" max="2" width="11.88671875" bestFit="1" customWidth="1"/>
    <col min="3" max="13" width="11.109375" bestFit="1" customWidth="1"/>
    <col min="14" max="14" width="12.88671875" bestFit="1" customWidth="1"/>
    <col min="16" max="16" width="34" bestFit="1" customWidth="1"/>
    <col min="17" max="17" width="11.109375" customWidth="1"/>
  </cols>
  <sheetData>
    <row r="1" spans="1:17" x14ac:dyDescent="0.3">
      <c r="A1" s="7" t="s">
        <v>56</v>
      </c>
      <c r="B1" s="7" t="s">
        <v>58</v>
      </c>
      <c r="C1" s="7" t="s">
        <v>59</v>
      </c>
      <c r="D1" s="7" t="s">
        <v>60</v>
      </c>
      <c r="E1" s="7" t="s">
        <v>61</v>
      </c>
      <c r="F1" s="7" t="s">
        <v>62</v>
      </c>
      <c r="G1" s="7" t="s">
        <v>63</v>
      </c>
      <c r="H1" s="7" t="s">
        <v>64</v>
      </c>
      <c r="I1" s="7" t="s">
        <v>65</v>
      </c>
      <c r="J1" s="7" t="s">
        <v>66</v>
      </c>
      <c r="K1" s="7" t="s">
        <v>67</v>
      </c>
      <c r="L1" s="7" t="s">
        <v>68</v>
      </c>
      <c r="M1" s="7" t="s">
        <v>69</v>
      </c>
      <c r="N1" t="s">
        <v>94</v>
      </c>
      <c r="Q1" s="5"/>
    </row>
    <row r="2" spans="1:17" x14ac:dyDescent="0.3">
      <c r="A2" t="s">
        <v>48</v>
      </c>
      <c r="N2" s="2"/>
      <c r="Q2" s="5"/>
    </row>
    <row r="3" spans="1:17" x14ac:dyDescent="0.3">
      <c r="B3" t="s">
        <v>11</v>
      </c>
      <c r="C3" t="s">
        <v>12</v>
      </c>
      <c r="D3" t="s">
        <v>13</v>
      </c>
      <c r="E3" t="s">
        <v>14</v>
      </c>
      <c r="F3" t="s">
        <v>15</v>
      </c>
      <c r="G3" t="s">
        <v>16</v>
      </c>
      <c r="H3" t="s">
        <v>17</v>
      </c>
      <c r="I3" t="s">
        <v>18</v>
      </c>
      <c r="J3" t="s">
        <v>19</v>
      </c>
      <c r="K3" t="s">
        <v>20</v>
      </c>
      <c r="L3" t="s">
        <v>21</v>
      </c>
      <c r="M3" t="s">
        <v>22</v>
      </c>
      <c r="N3" s="2" t="s">
        <v>7</v>
      </c>
      <c r="P3" s="4" t="s">
        <v>28</v>
      </c>
      <c r="Q3" s="5" t="s">
        <v>56</v>
      </c>
    </row>
    <row r="4" spans="1:17" x14ac:dyDescent="0.3">
      <c r="A4" t="s">
        <v>92</v>
      </c>
      <c r="B4" s="11">
        <v>4</v>
      </c>
      <c r="C4" s="11">
        <v>4</v>
      </c>
      <c r="D4" s="11">
        <v>6</v>
      </c>
      <c r="E4" s="11">
        <v>5</v>
      </c>
      <c r="F4" s="11">
        <v>6</v>
      </c>
      <c r="G4" s="11">
        <v>5</v>
      </c>
      <c r="H4" s="11">
        <v>2</v>
      </c>
      <c r="I4" s="11">
        <v>2</v>
      </c>
      <c r="J4" s="11">
        <v>2</v>
      </c>
      <c r="K4" s="11">
        <v>7</v>
      </c>
      <c r="L4" s="11">
        <v>7</v>
      </c>
      <c r="M4" s="11">
        <v>8</v>
      </c>
      <c r="N4" s="17">
        <f>SUM(Table12[[#This Row],[Column2]:[Column13]])</f>
        <v>58</v>
      </c>
      <c r="P4" t="s">
        <v>29</v>
      </c>
      <c r="Q4" s="5">
        <v>540</v>
      </c>
    </row>
    <row r="5" spans="1:17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>
        <f>SUM(Table12[[#This Row],[Column2]:[Column13]])</f>
        <v>0</v>
      </c>
      <c r="P5" t="s">
        <v>30</v>
      </c>
      <c r="Q5" s="5">
        <v>250</v>
      </c>
    </row>
    <row r="6" spans="1:17" x14ac:dyDescent="0.3">
      <c r="A6" s="6" t="s">
        <v>45</v>
      </c>
      <c r="B6" s="2">
        <f>B4*$Q8</f>
        <v>4108</v>
      </c>
      <c r="C6" s="2">
        <f t="shared" ref="C6:M6" si="0">C4*$Q8</f>
        <v>4108</v>
      </c>
      <c r="D6" s="2">
        <f t="shared" si="0"/>
        <v>6162</v>
      </c>
      <c r="E6" s="2">
        <f t="shared" si="0"/>
        <v>5135</v>
      </c>
      <c r="F6" s="2">
        <f t="shared" si="0"/>
        <v>6162</v>
      </c>
      <c r="G6" s="2">
        <f t="shared" si="0"/>
        <v>5135</v>
      </c>
      <c r="H6" s="2">
        <f t="shared" si="0"/>
        <v>2054</v>
      </c>
      <c r="I6" s="2">
        <f t="shared" si="0"/>
        <v>2054</v>
      </c>
      <c r="J6" s="2">
        <f t="shared" si="0"/>
        <v>2054</v>
      </c>
      <c r="K6" s="2">
        <f t="shared" si="0"/>
        <v>7189</v>
      </c>
      <c r="L6" s="2">
        <f t="shared" si="0"/>
        <v>7189</v>
      </c>
      <c r="M6" s="2">
        <f t="shared" si="0"/>
        <v>8216</v>
      </c>
      <c r="N6" s="2">
        <f>SUM(Table12[[#This Row],[Column2]:[Column13]])</f>
        <v>59566</v>
      </c>
      <c r="P6" t="s">
        <v>31</v>
      </c>
      <c r="Q6" s="5">
        <f>SUM(Q4:Q5)</f>
        <v>790</v>
      </c>
    </row>
    <row r="7" spans="1:17" x14ac:dyDescent="0.3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>
        <f>SUM(Table12[[#This Row],[Column2]:[Column13]])</f>
        <v>0</v>
      </c>
      <c r="P7" t="s">
        <v>32</v>
      </c>
      <c r="Q7" s="5">
        <f>Q6*30%</f>
        <v>237</v>
      </c>
    </row>
    <row r="8" spans="1:17" x14ac:dyDescent="0.3">
      <c r="A8" s="6" t="s">
        <v>46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>
        <f>SUM(Table12[[#This Row],[Column2]:[Column13]])</f>
        <v>0</v>
      </c>
      <c r="P8" t="s">
        <v>37</v>
      </c>
      <c r="Q8" s="5">
        <f>SUM(Q6:Q7)</f>
        <v>1027</v>
      </c>
    </row>
    <row r="9" spans="1:17" x14ac:dyDescent="0.3">
      <c r="A9" t="s">
        <v>33</v>
      </c>
      <c r="B9" s="2">
        <f>Table6[[#This Row],[Column14]]</f>
        <v>31320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>
        <f>SUM(Table12[[#This Row],[Column2]:[Column13]])</f>
        <v>31320</v>
      </c>
    </row>
    <row r="10" spans="1:17" x14ac:dyDescent="0.3">
      <c r="A10" t="s">
        <v>34</v>
      </c>
      <c r="B10" s="2">
        <v>200</v>
      </c>
      <c r="C10" s="2">
        <v>200</v>
      </c>
      <c r="D10" s="2">
        <v>200</v>
      </c>
      <c r="E10" s="2">
        <v>200</v>
      </c>
      <c r="F10" s="2">
        <v>250</v>
      </c>
      <c r="G10" s="2">
        <v>200</v>
      </c>
      <c r="H10" s="2">
        <v>250</v>
      </c>
      <c r="I10" s="2">
        <v>250</v>
      </c>
      <c r="J10" s="2">
        <v>250</v>
      </c>
      <c r="K10" s="2">
        <v>250</v>
      </c>
      <c r="L10" s="2">
        <v>250</v>
      </c>
      <c r="M10" s="2">
        <v>250</v>
      </c>
      <c r="N10" s="2">
        <f>SUM(Table12[[#This Row],[Column2]:[Column13]])</f>
        <v>2750</v>
      </c>
    </row>
    <row r="11" spans="1:17" x14ac:dyDescent="0.3">
      <c r="A11" t="s">
        <v>35</v>
      </c>
      <c r="B11" s="2">
        <v>500</v>
      </c>
      <c r="C11" s="2">
        <v>500</v>
      </c>
      <c r="D11" s="2">
        <v>500</v>
      </c>
      <c r="E11" s="2">
        <v>500</v>
      </c>
      <c r="F11" s="2">
        <v>500</v>
      </c>
      <c r="G11" s="2">
        <v>500</v>
      </c>
      <c r="H11" s="2">
        <v>500</v>
      </c>
      <c r="I11" s="2">
        <v>500</v>
      </c>
      <c r="J11" s="2">
        <v>500</v>
      </c>
      <c r="K11" s="2">
        <v>500</v>
      </c>
      <c r="L11" s="2">
        <v>500</v>
      </c>
      <c r="M11" s="2">
        <v>500</v>
      </c>
      <c r="N11" s="2">
        <f>SUM(Table12[[#This Row],[Column2]:[Column13]])</f>
        <v>6000</v>
      </c>
    </row>
    <row r="12" spans="1:17" x14ac:dyDescent="0.3">
      <c r="A12" t="s">
        <v>36</v>
      </c>
      <c r="B12" s="2">
        <f>Table6[[#This Row],[Column14]]</f>
        <v>1550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>
        <f>SUM(Table12[[#This Row],[Column2]:[Column13]])</f>
        <v>1550</v>
      </c>
    </row>
    <row r="13" spans="1:17" x14ac:dyDescent="0.3">
      <c r="A13" t="s">
        <v>24</v>
      </c>
      <c r="B13" s="2">
        <v>200</v>
      </c>
      <c r="C13" s="2">
        <v>200</v>
      </c>
      <c r="D13" s="2">
        <v>200</v>
      </c>
      <c r="E13" s="2">
        <v>200</v>
      </c>
      <c r="F13" s="2">
        <v>200</v>
      </c>
      <c r="G13" s="2">
        <v>200</v>
      </c>
      <c r="H13" s="2">
        <v>200</v>
      </c>
      <c r="I13" s="2">
        <v>200</v>
      </c>
      <c r="J13" s="2">
        <v>200</v>
      </c>
      <c r="K13" s="2">
        <v>200</v>
      </c>
      <c r="L13" s="2">
        <v>200</v>
      </c>
      <c r="M13" s="2">
        <v>200</v>
      </c>
      <c r="N13" s="2">
        <f>SUM(Table12[[#This Row],[Column2]:[Column13]])</f>
        <v>2400</v>
      </c>
    </row>
    <row r="14" spans="1:17" x14ac:dyDescent="0.3">
      <c r="A14" t="s">
        <v>39</v>
      </c>
      <c r="B14" s="2"/>
      <c r="C14" s="2"/>
      <c r="D14" s="2"/>
      <c r="E14" s="2"/>
      <c r="F14" s="2">
        <v>50</v>
      </c>
      <c r="G14" s="2"/>
      <c r="H14" s="2">
        <v>50</v>
      </c>
      <c r="I14" s="2">
        <v>50</v>
      </c>
      <c r="J14" s="2">
        <v>50</v>
      </c>
      <c r="K14" s="2">
        <v>50</v>
      </c>
      <c r="L14" s="2">
        <v>50</v>
      </c>
      <c r="M14" s="2">
        <v>50</v>
      </c>
      <c r="N14" s="2">
        <f>SUM(Table12[[#This Row],[Column2]:[Column13]])</f>
        <v>350</v>
      </c>
    </row>
    <row r="15" spans="1:17" x14ac:dyDescent="0.3">
      <c r="A15" t="s">
        <v>53</v>
      </c>
      <c r="B15" s="2">
        <v>100</v>
      </c>
      <c r="C15" s="2">
        <v>100</v>
      </c>
      <c r="D15" s="2">
        <v>100</v>
      </c>
      <c r="E15" s="2">
        <v>100</v>
      </c>
      <c r="F15" s="2">
        <v>100</v>
      </c>
      <c r="G15" s="2">
        <v>100</v>
      </c>
      <c r="H15" s="2">
        <v>100</v>
      </c>
      <c r="I15" s="2">
        <v>100</v>
      </c>
      <c r="J15" s="2">
        <v>100</v>
      </c>
      <c r="K15" s="2">
        <v>100</v>
      </c>
      <c r="L15" s="2">
        <v>100</v>
      </c>
      <c r="M15" s="2">
        <v>100</v>
      </c>
      <c r="N15" s="2">
        <f>SUM(Table12[[#This Row],[Column2]:[Column13]])</f>
        <v>1200</v>
      </c>
    </row>
    <row r="16" spans="1:17" x14ac:dyDescent="0.3">
      <c r="N16" s="2">
        <f>SUM(Table12[[#This Row],[Column2]:[Column13]])</f>
        <v>0</v>
      </c>
    </row>
    <row r="17" spans="1:14" x14ac:dyDescent="0.3">
      <c r="A17" t="s">
        <v>78</v>
      </c>
      <c r="B17" s="2">
        <f>SUM(B9:B13)</f>
        <v>33770</v>
      </c>
      <c r="C17" s="2">
        <f t="shared" ref="C17:G17" si="1">SUM(C9:C13)</f>
        <v>900</v>
      </c>
      <c r="D17" s="2">
        <f t="shared" si="1"/>
        <v>900</v>
      </c>
      <c r="E17" s="2">
        <f t="shared" si="1"/>
        <v>900</v>
      </c>
      <c r="F17" s="2">
        <f>SUM(F9:F15)</f>
        <v>1100</v>
      </c>
      <c r="G17" s="2">
        <f t="shared" si="1"/>
        <v>900</v>
      </c>
      <c r="H17" s="2">
        <f>SUM(H9:H15)</f>
        <v>1100</v>
      </c>
      <c r="I17" s="2">
        <f>SUM(I9:I15)</f>
        <v>1100</v>
      </c>
      <c r="J17" s="2">
        <f>SUM(J9:J15)</f>
        <v>1100</v>
      </c>
      <c r="K17" s="2">
        <f>SUM(K9:K15)</f>
        <v>1100</v>
      </c>
      <c r="L17" s="2">
        <f>SUM(L9:L15)</f>
        <v>1100</v>
      </c>
      <c r="M17" s="2">
        <f>SUM(M9:M15)</f>
        <v>1100</v>
      </c>
      <c r="N17" s="2">
        <f>SUM(Table12[[#This Row],[Column2]:[Column13]])</f>
        <v>45070</v>
      </c>
    </row>
    <row r="18" spans="1:14" x14ac:dyDescent="0.3">
      <c r="A18" t="s">
        <v>26</v>
      </c>
      <c r="B18" s="2">
        <f>B6-B17</f>
        <v>-29662</v>
      </c>
      <c r="C18" s="2">
        <f>C6-C17</f>
        <v>3208</v>
      </c>
      <c r="D18" s="2">
        <f>D6-D17</f>
        <v>5262</v>
      </c>
      <c r="E18" s="2">
        <f>E6-E17</f>
        <v>4235</v>
      </c>
      <c r="F18" s="2">
        <f>F6-F17</f>
        <v>5062</v>
      </c>
      <c r="G18" s="2">
        <f>G6-G17</f>
        <v>4235</v>
      </c>
      <c r="H18" s="2">
        <f>H6-H17</f>
        <v>954</v>
      </c>
      <c r="I18" s="2">
        <f t="shared" ref="I18:M18" si="2">I6-I17</f>
        <v>954</v>
      </c>
      <c r="J18" s="2">
        <f t="shared" si="2"/>
        <v>954</v>
      </c>
      <c r="K18" s="2">
        <f t="shared" si="2"/>
        <v>6089</v>
      </c>
      <c r="L18" s="2">
        <f t="shared" si="2"/>
        <v>6089</v>
      </c>
      <c r="M18" s="2">
        <f t="shared" si="2"/>
        <v>7116</v>
      </c>
      <c r="N18" s="2">
        <f>SUM(Table12[[#This Row],[Column2]:[Column13]])</f>
        <v>14496</v>
      </c>
    </row>
    <row r="19" spans="1:14" x14ac:dyDescent="0.3">
      <c r="A19" t="s">
        <v>38</v>
      </c>
      <c r="B19" s="2">
        <f>SUM(Table6[[#This Row],[Column2]:[Column13]])</f>
        <v>3624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>
        <f>SUM(Table12[[#This Row],[Column2]:[Column13]])</f>
        <v>3624</v>
      </c>
    </row>
    <row r="20" spans="1:14" x14ac:dyDescent="0.3">
      <c r="A20" s="6" t="s">
        <v>47</v>
      </c>
      <c r="B20" s="2">
        <f>B18-B19</f>
        <v>-33286</v>
      </c>
      <c r="C20" s="2">
        <f t="shared" ref="C20:M20" si="3">C18-C19</f>
        <v>3208</v>
      </c>
      <c r="D20" s="2">
        <f t="shared" si="3"/>
        <v>5262</v>
      </c>
      <c r="E20" s="2">
        <f t="shared" si="3"/>
        <v>4235</v>
      </c>
      <c r="F20" s="2">
        <f t="shared" si="3"/>
        <v>5062</v>
      </c>
      <c r="G20" s="2">
        <f t="shared" si="3"/>
        <v>4235</v>
      </c>
      <c r="H20" s="2">
        <f t="shared" si="3"/>
        <v>954</v>
      </c>
      <c r="I20" s="2">
        <f t="shared" si="3"/>
        <v>954</v>
      </c>
      <c r="J20" s="2">
        <f t="shared" si="3"/>
        <v>954</v>
      </c>
      <c r="K20" s="2">
        <f t="shared" si="3"/>
        <v>6089</v>
      </c>
      <c r="L20" s="2">
        <f t="shared" si="3"/>
        <v>6089</v>
      </c>
      <c r="M20" s="2">
        <f t="shared" si="3"/>
        <v>7116</v>
      </c>
      <c r="N20" s="2">
        <f>SUM(Table12[[#This Row],[Column2]:[Column13]])</f>
        <v>10872</v>
      </c>
    </row>
    <row r="21" spans="1:14" x14ac:dyDescent="0.3">
      <c r="N21" s="2">
        <f>SUM(Table12[[#This Row],[Column2]:[Column13]])</f>
        <v>0</v>
      </c>
    </row>
    <row r="22" spans="1:14" x14ac:dyDescent="0.3">
      <c r="A22" s="6" t="s">
        <v>50</v>
      </c>
      <c r="B22" s="2">
        <f>SUM(B20:M20)</f>
        <v>10872</v>
      </c>
      <c r="N22" s="2">
        <f>SUM(Table12[[#This Row],[Column2]:[Column13]])</f>
        <v>10872</v>
      </c>
    </row>
  </sheetData>
  <phoneticPr fontId="5" type="noConversion"/>
  <pageMargins left="0.7" right="0.7" top="0.75" bottom="0.75" header="0.3" footer="0.3"/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EEBEA-3294-46CD-839D-2288712A8215}">
  <dimension ref="A1:Q22"/>
  <sheetViews>
    <sheetView zoomScale="85" zoomScaleNormal="85" workbookViewId="0">
      <selection activeCell="H30" sqref="H30"/>
    </sheetView>
  </sheetViews>
  <sheetFormatPr defaultRowHeight="14.4" x14ac:dyDescent="0.3"/>
  <cols>
    <col min="1" max="1" width="29.77734375" bestFit="1" customWidth="1"/>
    <col min="2" max="2" width="12" bestFit="1" customWidth="1"/>
    <col min="3" max="6" width="11.109375" bestFit="1" customWidth="1"/>
    <col min="7" max="7" width="11.33203125" bestFit="1" customWidth="1"/>
    <col min="8" max="9" width="11.109375" bestFit="1" customWidth="1"/>
    <col min="10" max="12" width="11.6640625" customWidth="1"/>
    <col min="13" max="13" width="12.21875" bestFit="1" customWidth="1"/>
    <col min="14" max="14" width="12.88671875" bestFit="1" customWidth="1"/>
    <col min="16" max="16" width="34" bestFit="1" customWidth="1"/>
    <col min="17" max="17" width="11.6640625" customWidth="1"/>
  </cols>
  <sheetData>
    <row r="1" spans="1:17" x14ac:dyDescent="0.3">
      <c r="A1" s="6" t="s">
        <v>56</v>
      </c>
      <c r="B1" s="7" t="s">
        <v>58</v>
      </c>
      <c r="C1" s="7" t="s">
        <v>59</v>
      </c>
      <c r="D1" s="7" t="s">
        <v>60</v>
      </c>
      <c r="E1" s="7" t="s">
        <v>61</v>
      </c>
      <c r="F1" s="7" t="s">
        <v>62</v>
      </c>
      <c r="G1" s="7" t="s">
        <v>63</v>
      </c>
      <c r="H1" s="7" t="s">
        <v>64</v>
      </c>
      <c r="I1" s="7" t="s">
        <v>65</v>
      </c>
      <c r="J1" s="7" t="s">
        <v>66</v>
      </c>
      <c r="K1" s="7" t="s">
        <v>67</v>
      </c>
      <c r="L1" s="7" t="s">
        <v>68</v>
      </c>
      <c r="M1" s="7" t="s">
        <v>69</v>
      </c>
      <c r="N1" t="s">
        <v>94</v>
      </c>
      <c r="Q1" s="5"/>
    </row>
    <row r="2" spans="1:17" x14ac:dyDescent="0.3">
      <c r="A2" s="6" t="s">
        <v>49</v>
      </c>
      <c r="N2" s="2"/>
      <c r="Q2" s="5"/>
    </row>
    <row r="3" spans="1:17" x14ac:dyDescent="0.3">
      <c r="B3" t="s">
        <v>11</v>
      </c>
      <c r="C3" t="s">
        <v>12</v>
      </c>
      <c r="D3" t="s">
        <v>13</v>
      </c>
      <c r="E3" t="s">
        <v>14</v>
      </c>
      <c r="F3" t="s">
        <v>15</v>
      </c>
      <c r="G3" t="s">
        <v>16</v>
      </c>
      <c r="H3" t="s">
        <v>17</v>
      </c>
      <c r="I3" t="s">
        <v>18</v>
      </c>
      <c r="J3" t="s">
        <v>19</v>
      </c>
      <c r="K3" t="s">
        <v>20</v>
      </c>
      <c r="L3" t="s">
        <v>21</v>
      </c>
      <c r="M3" t="s">
        <v>22</v>
      </c>
      <c r="N3" s="2" t="s">
        <v>7</v>
      </c>
      <c r="P3" s="4" t="s">
        <v>28</v>
      </c>
      <c r="Q3" s="5" t="s">
        <v>56</v>
      </c>
    </row>
    <row r="4" spans="1:17" x14ac:dyDescent="0.3">
      <c r="A4" t="s">
        <v>95</v>
      </c>
      <c r="B4" s="11">
        <v>7</v>
      </c>
      <c r="C4" s="11">
        <v>8</v>
      </c>
      <c r="D4" s="11">
        <v>8</v>
      </c>
      <c r="E4" s="11">
        <v>9</v>
      </c>
      <c r="F4" s="11">
        <v>8</v>
      </c>
      <c r="G4" s="11">
        <v>6</v>
      </c>
      <c r="H4" s="11">
        <v>8</v>
      </c>
      <c r="I4" s="11">
        <v>9</v>
      </c>
      <c r="J4" s="11">
        <v>9</v>
      </c>
      <c r="K4" s="11">
        <v>10</v>
      </c>
      <c r="L4" s="11">
        <v>9</v>
      </c>
      <c r="M4" s="11">
        <v>11</v>
      </c>
      <c r="N4" s="13">
        <f>SUM(Table14[[#This Row],[Column2]:[Column13]])</f>
        <v>102</v>
      </c>
      <c r="P4" t="s">
        <v>41</v>
      </c>
      <c r="Q4" s="5">
        <f>540*1.05</f>
        <v>567</v>
      </c>
    </row>
    <row r="5" spans="1:17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P5" t="s">
        <v>30</v>
      </c>
      <c r="Q5" s="5">
        <v>250</v>
      </c>
    </row>
    <row r="6" spans="1:17" x14ac:dyDescent="0.3">
      <c r="A6" s="6" t="s">
        <v>45</v>
      </c>
      <c r="B6" s="2">
        <f>B4*$Q8</f>
        <v>7434.6999999999989</v>
      </c>
      <c r="C6" s="2">
        <f t="shared" ref="C6:M6" si="0">C4*$Q8</f>
        <v>8496.7999999999993</v>
      </c>
      <c r="D6" s="2">
        <f t="shared" si="0"/>
        <v>8496.7999999999993</v>
      </c>
      <c r="E6" s="2">
        <f t="shared" si="0"/>
        <v>9558.9</v>
      </c>
      <c r="F6" s="2">
        <f t="shared" si="0"/>
        <v>8496.7999999999993</v>
      </c>
      <c r="G6" s="2">
        <f t="shared" si="0"/>
        <v>6372.5999999999995</v>
      </c>
      <c r="H6" s="2">
        <f t="shared" si="0"/>
        <v>8496.7999999999993</v>
      </c>
      <c r="I6" s="2">
        <f t="shared" si="0"/>
        <v>9558.9</v>
      </c>
      <c r="J6" s="2">
        <f t="shared" si="0"/>
        <v>9558.9</v>
      </c>
      <c r="K6" s="2">
        <f t="shared" si="0"/>
        <v>10621</v>
      </c>
      <c r="L6" s="2">
        <f t="shared" si="0"/>
        <v>9558.9</v>
      </c>
      <c r="M6" s="2">
        <f t="shared" si="0"/>
        <v>11683.099999999999</v>
      </c>
      <c r="N6" s="2">
        <f>SUM(Table14[[#This Row],[Column2]:[Column13]])</f>
        <v>108334.19999999998</v>
      </c>
      <c r="P6" t="s">
        <v>31</v>
      </c>
      <c r="Q6" s="5">
        <f>SUM(Q4:Q5)</f>
        <v>817</v>
      </c>
    </row>
    <row r="7" spans="1:17" x14ac:dyDescent="0.3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P7" t="s">
        <v>32</v>
      </c>
      <c r="Q7" s="5">
        <f>Q6*30%</f>
        <v>245.1</v>
      </c>
    </row>
    <row r="8" spans="1:17" x14ac:dyDescent="0.3">
      <c r="A8" s="6" t="s">
        <v>46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P8" t="s">
        <v>37</v>
      </c>
      <c r="Q8" s="5">
        <f>SUM(Q6:Q7)</f>
        <v>1062.0999999999999</v>
      </c>
    </row>
    <row r="9" spans="1:17" x14ac:dyDescent="0.3">
      <c r="A9" t="s">
        <v>33</v>
      </c>
      <c r="B9" s="2">
        <f>Table8[[#This Row],[Column14]]</f>
        <v>57834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7" x14ac:dyDescent="0.3">
      <c r="A10" t="s">
        <v>34</v>
      </c>
      <c r="B10" s="2">
        <v>200</v>
      </c>
      <c r="C10" s="2">
        <v>200</v>
      </c>
      <c r="D10" s="2">
        <v>200</v>
      </c>
      <c r="E10" s="2">
        <v>200</v>
      </c>
      <c r="F10" s="2">
        <v>250</v>
      </c>
      <c r="G10" s="2">
        <v>200</v>
      </c>
      <c r="H10" s="2">
        <v>200</v>
      </c>
      <c r="I10" s="2">
        <v>250</v>
      </c>
      <c r="J10" s="2">
        <v>250</v>
      </c>
      <c r="K10" s="2">
        <v>250</v>
      </c>
      <c r="L10" s="2">
        <v>250</v>
      </c>
      <c r="M10" s="2">
        <v>250</v>
      </c>
      <c r="N10" s="2">
        <f>SUM(Table14[[#This Row],[Column2]:[Column13]])</f>
        <v>2700</v>
      </c>
    </row>
    <row r="11" spans="1:17" x14ac:dyDescent="0.3">
      <c r="A11" t="s">
        <v>35</v>
      </c>
      <c r="B11" s="2">
        <v>500</v>
      </c>
      <c r="C11" s="2">
        <v>500</v>
      </c>
      <c r="D11" s="2">
        <v>500</v>
      </c>
      <c r="E11" s="2">
        <v>500</v>
      </c>
      <c r="F11" s="2">
        <v>500</v>
      </c>
      <c r="G11" s="2">
        <v>500</v>
      </c>
      <c r="H11" s="2">
        <v>500</v>
      </c>
      <c r="I11" s="2">
        <v>500</v>
      </c>
      <c r="J11" s="2">
        <v>500</v>
      </c>
      <c r="K11" s="2">
        <v>500</v>
      </c>
      <c r="L11" s="2">
        <v>500</v>
      </c>
      <c r="M11" s="2">
        <v>500</v>
      </c>
      <c r="N11" s="2">
        <f>SUM(Table14[[#This Row],[Column2]:[Column13]])</f>
        <v>6000</v>
      </c>
    </row>
    <row r="12" spans="1:17" x14ac:dyDescent="0.3">
      <c r="A12" t="s">
        <v>36</v>
      </c>
      <c r="B12" s="2">
        <f>Table8[[#This Row],[Column14]]</f>
        <v>2100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>
        <f>SUM(Table14[[#This Row],[Column2]:[Column13]])</f>
        <v>2100</v>
      </c>
    </row>
    <row r="13" spans="1:17" x14ac:dyDescent="0.3">
      <c r="A13" t="s">
        <v>24</v>
      </c>
      <c r="B13" s="2">
        <v>200</v>
      </c>
      <c r="C13" s="2">
        <v>200</v>
      </c>
      <c r="D13" s="2">
        <v>200</v>
      </c>
      <c r="E13" s="2">
        <v>200</v>
      </c>
      <c r="F13" s="2">
        <v>350</v>
      </c>
      <c r="G13" s="2">
        <v>200</v>
      </c>
      <c r="H13" s="2">
        <v>200</v>
      </c>
      <c r="I13" s="2">
        <v>350</v>
      </c>
      <c r="J13" s="2">
        <v>350</v>
      </c>
      <c r="K13" s="2">
        <v>350</v>
      </c>
      <c r="L13" s="2">
        <v>350</v>
      </c>
      <c r="M13" s="2">
        <v>350</v>
      </c>
      <c r="N13" s="2">
        <f>SUM(Table14[[#This Row],[Column2]:[Column13]])</f>
        <v>3300</v>
      </c>
    </row>
    <row r="14" spans="1:17" x14ac:dyDescent="0.3">
      <c r="A14" t="s">
        <v>39</v>
      </c>
      <c r="B14" s="2">
        <v>50</v>
      </c>
      <c r="C14" s="2">
        <v>50</v>
      </c>
      <c r="D14" s="2">
        <v>50</v>
      </c>
      <c r="E14" s="2">
        <v>50</v>
      </c>
      <c r="F14" s="2">
        <v>50</v>
      </c>
      <c r="G14" s="2"/>
      <c r="H14" s="2">
        <v>50</v>
      </c>
      <c r="I14" s="2">
        <v>50</v>
      </c>
      <c r="J14" s="2">
        <v>50</v>
      </c>
      <c r="K14" s="2">
        <v>50</v>
      </c>
      <c r="L14" s="2">
        <v>50</v>
      </c>
      <c r="M14" s="2">
        <v>50</v>
      </c>
      <c r="N14" s="2">
        <f>SUM(Table14[[#This Row],[Column2]:[Column13]])</f>
        <v>550</v>
      </c>
    </row>
    <row r="15" spans="1:17" x14ac:dyDescent="0.3">
      <c r="A15" t="s">
        <v>53</v>
      </c>
      <c r="B15" s="2">
        <v>100</v>
      </c>
      <c r="C15" s="2">
        <v>100</v>
      </c>
      <c r="D15" s="2">
        <v>100</v>
      </c>
      <c r="E15" s="2">
        <v>100</v>
      </c>
      <c r="F15" s="2">
        <v>100</v>
      </c>
      <c r="G15" s="2">
        <v>100</v>
      </c>
      <c r="H15" s="2">
        <v>100</v>
      </c>
      <c r="I15" s="2">
        <v>100</v>
      </c>
      <c r="J15" s="2">
        <v>100</v>
      </c>
      <c r="K15" s="2">
        <v>100</v>
      </c>
      <c r="L15" s="2">
        <v>100</v>
      </c>
      <c r="M15" s="2">
        <v>100</v>
      </c>
      <c r="N15" s="2">
        <f>SUM(Table14[[#This Row],[Column2]:[Column13]])</f>
        <v>1200</v>
      </c>
    </row>
    <row r="16" spans="1:17" x14ac:dyDescent="0.3">
      <c r="N16" s="2">
        <f>SUM(Table14[[#This Row],[Column2]:[Column13]])</f>
        <v>0</v>
      </c>
    </row>
    <row r="17" spans="1:14" x14ac:dyDescent="0.3">
      <c r="A17" t="s">
        <v>78</v>
      </c>
      <c r="B17" s="2">
        <f>SUM(B9:B15)</f>
        <v>60984</v>
      </c>
      <c r="C17" s="2">
        <f>SUM(C9:C15)</f>
        <v>1050</v>
      </c>
      <c r="D17" s="2">
        <f>SUM(D9:D15)</f>
        <v>1050</v>
      </c>
      <c r="E17" s="2">
        <f>SUM(E9:E15)</f>
        <v>1050</v>
      </c>
      <c r="F17" s="2">
        <f>SUM(F9:F15)</f>
        <v>1250</v>
      </c>
      <c r="G17" s="2">
        <f>SUM(G9:G13)</f>
        <v>900</v>
      </c>
      <c r="H17" s="2">
        <f>SUM(H9:H15)</f>
        <v>1050</v>
      </c>
      <c r="I17" s="2">
        <f>SUM(I9:I15)</f>
        <v>1250</v>
      </c>
      <c r="J17" s="2">
        <f>SUM(J9:J15)</f>
        <v>1250</v>
      </c>
      <c r="K17" s="2">
        <f>SUM(K9:K15)</f>
        <v>1250</v>
      </c>
      <c r="L17" s="2">
        <f>SUM(L9:L15)</f>
        <v>1250</v>
      </c>
      <c r="M17" s="2">
        <f>SUM(M9:M15)</f>
        <v>1250</v>
      </c>
      <c r="N17" s="2">
        <f>SUM(Table14[[#This Row],[Column2]:[Column13]])</f>
        <v>73584</v>
      </c>
    </row>
    <row r="18" spans="1:14" x14ac:dyDescent="0.3">
      <c r="A18" t="s">
        <v>26</v>
      </c>
      <c r="B18" s="2">
        <f>B6-B17</f>
        <v>-53549.3</v>
      </c>
      <c r="C18" s="2">
        <f>C6-C17</f>
        <v>7446.7999999999993</v>
      </c>
      <c r="D18" s="2">
        <f>D6-D17</f>
        <v>7446.7999999999993</v>
      </c>
      <c r="E18" s="2">
        <f>E6-E17</f>
        <v>8508.9</v>
      </c>
      <c r="F18" s="2">
        <f>F6-F17</f>
        <v>7246.7999999999993</v>
      </c>
      <c r="G18" s="2">
        <f>G6-G17</f>
        <v>5472.5999999999995</v>
      </c>
      <c r="H18" s="2">
        <f>H6-H17</f>
        <v>7446.7999999999993</v>
      </c>
      <c r="I18" s="2">
        <f t="shared" ref="I18:M18" si="1">I6-I17</f>
        <v>8308.9</v>
      </c>
      <c r="J18" s="2">
        <f t="shared" si="1"/>
        <v>8308.9</v>
      </c>
      <c r="K18" s="2">
        <f t="shared" si="1"/>
        <v>9371</v>
      </c>
      <c r="L18" s="2">
        <f t="shared" si="1"/>
        <v>8308.9</v>
      </c>
      <c r="M18" s="2">
        <f t="shared" si="1"/>
        <v>10433.099999999999</v>
      </c>
      <c r="N18" s="2">
        <f>SUM(Table14[[#This Row],[Column2]:[Column13]])</f>
        <v>34750.199999999997</v>
      </c>
    </row>
    <row r="19" spans="1:14" x14ac:dyDescent="0.3">
      <c r="A19" t="s">
        <v>38</v>
      </c>
      <c r="B19" s="2">
        <f>SUM(Table8[[#This Row],[Column2]:[Column13]])</f>
        <v>8687.5499999999993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>
        <f>SUM(Table14[[#This Row],[Column2]:[Column13]])</f>
        <v>8687.5499999999993</v>
      </c>
    </row>
    <row r="20" spans="1:14" x14ac:dyDescent="0.3">
      <c r="A20" s="6" t="s">
        <v>47</v>
      </c>
      <c r="B20" s="2">
        <f>B18-B19</f>
        <v>-62236.850000000006</v>
      </c>
      <c r="C20" s="2">
        <f t="shared" ref="C20:M20" si="2">C18-C19</f>
        <v>7446.7999999999993</v>
      </c>
      <c r="D20" s="2">
        <f t="shared" si="2"/>
        <v>7446.7999999999993</v>
      </c>
      <c r="E20" s="2">
        <f t="shared" si="2"/>
        <v>8508.9</v>
      </c>
      <c r="F20" s="2">
        <f t="shared" si="2"/>
        <v>7246.7999999999993</v>
      </c>
      <c r="G20" s="2">
        <f t="shared" si="2"/>
        <v>5472.5999999999995</v>
      </c>
      <c r="H20" s="2">
        <f t="shared" si="2"/>
        <v>7446.7999999999993</v>
      </c>
      <c r="I20" s="2">
        <f t="shared" si="2"/>
        <v>8308.9</v>
      </c>
      <c r="J20" s="2">
        <f t="shared" si="2"/>
        <v>8308.9</v>
      </c>
      <c r="K20" s="2">
        <f t="shared" si="2"/>
        <v>9371</v>
      </c>
      <c r="L20" s="2">
        <f t="shared" si="2"/>
        <v>8308.9</v>
      </c>
      <c r="M20" s="2">
        <f t="shared" si="2"/>
        <v>10433.099999999999</v>
      </c>
      <c r="N20" s="2">
        <f>SUM(Table14[[#This Row],[Column2]:[Column13]])</f>
        <v>26062.649999999994</v>
      </c>
    </row>
    <row r="21" spans="1:14" x14ac:dyDescent="0.3">
      <c r="N21" s="2">
        <f>SUM(Table14[[#This Row],[Column2]:[Column13]])</f>
        <v>0</v>
      </c>
    </row>
    <row r="22" spans="1:14" x14ac:dyDescent="0.3">
      <c r="A22" s="6" t="s">
        <v>50</v>
      </c>
      <c r="B22" s="2">
        <f>SUM(B20:M20)</f>
        <v>26062.649999999994</v>
      </c>
      <c r="N22" s="2">
        <f>SUM(Table14[[#This Row],[Column2]:[Column13]])</f>
        <v>26062.649999999994</v>
      </c>
    </row>
  </sheetData>
  <phoneticPr fontId="5" type="noConversion"/>
  <pageMargins left="0.7" right="0.7" top="0.75" bottom="0.75" header="0.3" footer="0.3"/>
  <tableParts count="2">
    <tablePart r:id="rId1"/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621AB-434C-4269-8CCD-AF8F7BCA5C93}">
  <dimension ref="A1:B22"/>
  <sheetViews>
    <sheetView tabSelected="1" zoomScale="96" workbookViewId="0">
      <selection activeCell="E15" sqref="E15"/>
    </sheetView>
  </sheetViews>
  <sheetFormatPr defaultRowHeight="14.4" x14ac:dyDescent="0.3"/>
  <cols>
    <col min="1" max="1" width="42" bestFit="1" customWidth="1"/>
    <col min="2" max="2" width="11.5546875" bestFit="1" customWidth="1"/>
  </cols>
  <sheetData>
    <row r="1" spans="1:2" x14ac:dyDescent="0.3">
      <c r="A1" s="6" t="s">
        <v>74</v>
      </c>
    </row>
    <row r="3" spans="1:2" x14ac:dyDescent="0.3">
      <c r="A3" s="6" t="s">
        <v>70</v>
      </c>
      <c r="B3" t="s">
        <v>56</v>
      </c>
    </row>
    <row r="4" spans="1:2" x14ac:dyDescent="0.3">
      <c r="A4" t="s">
        <v>75</v>
      </c>
    </row>
    <row r="5" spans="1:2" x14ac:dyDescent="0.3">
      <c r="A5" t="s">
        <v>76</v>
      </c>
      <c r="B5" s="5">
        <f>'Start up cost'!C9+('Cashflow 1'!N20)</f>
        <v>10336.5</v>
      </c>
    </row>
    <row r="6" spans="1:2" x14ac:dyDescent="0.3">
      <c r="A6" t="s">
        <v>99</v>
      </c>
      <c r="B6" s="2">
        <f>'Start up cost'!C8</f>
        <v>16200</v>
      </c>
    </row>
    <row r="7" spans="1:2" x14ac:dyDescent="0.3">
      <c r="A7" s="6" t="s">
        <v>71</v>
      </c>
      <c r="B7" s="5">
        <f>B5+B6</f>
        <v>26536.5</v>
      </c>
    </row>
    <row r="9" spans="1:2" x14ac:dyDescent="0.3">
      <c r="A9" s="6" t="s">
        <v>100</v>
      </c>
    </row>
    <row r="10" spans="1:2" x14ac:dyDescent="0.3">
      <c r="A10" t="s">
        <v>105</v>
      </c>
      <c r="B10" s="2">
        <f>SUM('Start up cost'!C4:D7)</f>
        <v>14650</v>
      </c>
    </row>
    <row r="12" spans="1:2" x14ac:dyDescent="0.3">
      <c r="A12" s="6" t="s">
        <v>72</v>
      </c>
      <c r="B12" s="2">
        <f>SUM(B7:B10)</f>
        <v>41186.5</v>
      </c>
    </row>
    <row r="14" spans="1:2" x14ac:dyDescent="0.3">
      <c r="A14" s="6" t="s">
        <v>104</v>
      </c>
    </row>
    <row r="15" spans="1:2" x14ac:dyDescent="0.3">
      <c r="A15" t="s">
        <v>54</v>
      </c>
      <c r="B15" s="2">
        <v>0</v>
      </c>
    </row>
    <row r="17" spans="1:2" x14ac:dyDescent="0.3">
      <c r="A17" t="s">
        <v>77</v>
      </c>
      <c r="B17" s="2"/>
    </row>
    <row r="18" spans="1:2" x14ac:dyDescent="0.3">
      <c r="A18" t="s">
        <v>101</v>
      </c>
      <c r="B18" s="2">
        <f>'Start up cost'!C10</f>
        <v>41350</v>
      </c>
    </row>
    <row r="19" spans="1:2" x14ac:dyDescent="0.3">
      <c r="A19" t="s">
        <v>102</v>
      </c>
      <c r="B19" s="2">
        <f>'Income year 1'!B22</f>
        <v>-163.5</v>
      </c>
    </row>
    <row r="20" spans="1:2" x14ac:dyDescent="0.3">
      <c r="A20" t="s">
        <v>73</v>
      </c>
      <c r="B20" s="2">
        <f>SUM(B18:B19)</f>
        <v>41186.5</v>
      </c>
    </row>
    <row r="21" spans="1:2" x14ac:dyDescent="0.3">
      <c r="B21" s="2"/>
    </row>
    <row r="22" spans="1:2" x14ac:dyDescent="0.3">
      <c r="A22" t="s">
        <v>103</v>
      </c>
      <c r="B22" s="2">
        <f>B20</f>
        <v>41186.5</v>
      </c>
    </row>
  </sheetData>
  <phoneticPr fontId="5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FBCF4FDFD7844F8F37732203498B64" ma:contentTypeVersion="11" ma:contentTypeDescription="Create a new document." ma:contentTypeScope="" ma:versionID="a659bc31b99c10f4edac62372dc8bea4">
  <xsd:schema xmlns:xsd="http://www.w3.org/2001/XMLSchema" xmlns:xs="http://www.w3.org/2001/XMLSchema" xmlns:p="http://schemas.microsoft.com/office/2006/metadata/properties" xmlns:ns3="307830ed-304d-40e8-b343-67bbb1e6db9d" targetNamespace="http://schemas.microsoft.com/office/2006/metadata/properties" ma:root="true" ma:fieldsID="d322c4af887debd2726f39a288cc8cdb" ns3:_="">
    <xsd:import namespace="307830ed-304d-40e8-b343-67bbb1e6db9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7830ed-304d-40e8-b343-67bbb1e6db9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07830ed-304d-40e8-b343-67bbb1e6db9d" xsi:nil="true"/>
  </documentManagement>
</p:properties>
</file>

<file path=customXml/itemProps1.xml><?xml version="1.0" encoding="utf-8"?>
<ds:datastoreItem xmlns:ds="http://schemas.openxmlformats.org/officeDocument/2006/customXml" ds:itemID="{C48F044B-F1A7-40D4-B02E-82A81AE33F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7830ed-304d-40e8-b343-67bbb1e6db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7D33E4-5557-4804-972D-DEBFDC60EF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EBCC1E-0409-4EBF-B32A-40FEFC7CEA6F}">
  <ds:schemaRefs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307830ed-304d-40e8-b343-67bbb1e6db9d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Start up cost</vt:lpstr>
      <vt:lpstr>Income year 1</vt:lpstr>
      <vt:lpstr>Income year 2</vt:lpstr>
      <vt:lpstr>Income year 3</vt:lpstr>
      <vt:lpstr>Cashflow 1</vt:lpstr>
      <vt:lpstr>Cashflow 2</vt:lpstr>
      <vt:lpstr>Cashflow 3</vt:lpstr>
      <vt:lpstr>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thomas</dc:creator>
  <cp:lastModifiedBy>jose thomas</cp:lastModifiedBy>
  <dcterms:created xsi:type="dcterms:W3CDTF">2025-11-05T17:15:49Z</dcterms:created>
  <dcterms:modified xsi:type="dcterms:W3CDTF">2025-11-24T01:04:50Z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0x01010066FBCF4FDFD7844F8F37732203498B64</vt:lpwstr>
  </property>
</Properties>
</file>